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R5" i="1" l="1"/>
  <c r="R4" i="1"/>
  <c r="R6" i="1"/>
  <c r="R7" i="1"/>
  <c r="R8" i="1"/>
  <c r="R9" i="1"/>
  <c r="R10" i="1"/>
  <c r="D48" i="1"/>
  <c r="D47" i="1"/>
  <c r="D46" i="1"/>
  <c r="D45" i="1"/>
  <c r="D44" i="1"/>
  <c r="D43" i="1"/>
  <c r="D42" i="1"/>
  <c r="N33" i="1"/>
  <c r="M33" i="1"/>
  <c r="L33" i="1"/>
  <c r="K33" i="1"/>
  <c r="J33" i="1"/>
  <c r="I33" i="1"/>
  <c r="H33" i="1"/>
  <c r="G33" i="1"/>
  <c r="F33" i="1"/>
  <c r="E33" i="1"/>
  <c r="D33" i="1"/>
  <c r="D41" i="1" s="1"/>
  <c r="F2" i="1"/>
  <c r="G2" i="1" s="1"/>
  <c r="H2" i="1" s="1"/>
  <c r="I2" i="1" s="1"/>
  <c r="J2" i="1" s="1"/>
  <c r="K2" i="1" s="1"/>
  <c r="L2" i="1" s="1"/>
  <c r="M2" i="1" s="1"/>
  <c r="N2" i="1" s="1"/>
  <c r="E2" i="1"/>
  <c r="D2" i="1"/>
  <c r="B2" i="1"/>
  <c r="E30" i="1" l="1"/>
  <c r="F30" i="1" s="1"/>
  <c r="G30" i="1" s="1"/>
  <c r="H30" i="1" s="1"/>
  <c r="I30" i="1" s="1"/>
  <c r="J30" i="1" s="1"/>
  <c r="K30" i="1" s="1"/>
  <c r="L30" i="1" s="1"/>
  <c r="M30" i="1" s="1"/>
  <c r="N30" i="1" s="1"/>
  <c r="E29" i="1"/>
  <c r="F29" i="1" s="1"/>
  <c r="G29" i="1" s="1"/>
  <c r="H29" i="1" s="1"/>
  <c r="I29" i="1" s="1"/>
  <c r="J29" i="1" s="1"/>
  <c r="K29" i="1" s="1"/>
  <c r="L29" i="1" s="1"/>
  <c r="M29" i="1" s="1"/>
  <c r="N29" i="1" s="1"/>
  <c r="E28" i="1"/>
  <c r="F28" i="1" s="1"/>
  <c r="G28" i="1" s="1"/>
  <c r="H28" i="1" s="1"/>
  <c r="I28" i="1" s="1"/>
  <c r="J28" i="1" s="1"/>
  <c r="K28" i="1" s="1"/>
  <c r="L28" i="1" s="1"/>
  <c r="M28" i="1" s="1"/>
  <c r="N28" i="1" s="1"/>
  <c r="E38" i="1"/>
  <c r="F38" i="1" s="1"/>
  <c r="G38" i="1" s="1"/>
  <c r="H38" i="1" s="1"/>
  <c r="I38" i="1" s="1"/>
  <c r="J38" i="1" s="1"/>
  <c r="K38" i="1" s="1"/>
  <c r="L38" i="1" s="1"/>
  <c r="M38" i="1" s="1"/>
  <c r="N38" i="1" s="1"/>
  <c r="E37" i="1"/>
  <c r="F37" i="1" s="1"/>
  <c r="G37" i="1" s="1"/>
  <c r="H37" i="1" s="1"/>
  <c r="I37" i="1" s="1"/>
  <c r="J37" i="1" s="1"/>
  <c r="K37" i="1" s="1"/>
  <c r="L37" i="1" s="1"/>
  <c r="M37" i="1" s="1"/>
  <c r="N37" i="1" s="1"/>
  <c r="E36" i="1"/>
  <c r="F36" i="1" s="1"/>
  <c r="G36" i="1" s="1"/>
  <c r="H36" i="1" s="1"/>
  <c r="I36" i="1" s="1"/>
  <c r="J36" i="1" s="1"/>
  <c r="K36" i="1" s="1"/>
  <c r="L36" i="1" s="1"/>
  <c r="M36" i="1" s="1"/>
  <c r="N36" i="1" s="1"/>
  <c r="E35" i="1"/>
  <c r="F35" i="1" s="1"/>
  <c r="G35" i="1" s="1"/>
  <c r="H35" i="1" s="1"/>
  <c r="I35" i="1" s="1"/>
  <c r="J35" i="1" s="1"/>
  <c r="K35" i="1" s="1"/>
  <c r="L35" i="1" s="1"/>
  <c r="M35" i="1" s="1"/>
  <c r="N35" i="1" s="1"/>
  <c r="E34" i="1"/>
  <c r="F34" i="1" s="1"/>
  <c r="G34" i="1" s="1"/>
  <c r="H34" i="1" s="1"/>
  <c r="I34" i="1" s="1"/>
  <c r="J34" i="1" s="1"/>
  <c r="K34" i="1" s="1"/>
  <c r="L34" i="1" s="1"/>
  <c r="M34" i="1" s="1"/>
  <c r="N34" i="1" s="1"/>
  <c r="E26" i="1"/>
  <c r="F26" i="1" s="1"/>
  <c r="G26" i="1" s="1"/>
  <c r="H26" i="1" s="1"/>
  <c r="I26" i="1" s="1"/>
  <c r="J26" i="1" s="1"/>
  <c r="K26" i="1" s="1"/>
  <c r="L26" i="1" s="1"/>
  <c r="M26" i="1" s="1"/>
  <c r="N26" i="1" s="1"/>
  <c r="E25" i="1"/>
  <c r="F25" i="1" s="1"/>
  <c r="G25" i="1" s="1"/>
  <c r="H25" i="1" s="1"/>
  <c r="I25" i="1" s="1"/>
  <c r="J25" i="1" s="1"/>
  <c r="K25" i="1" s="1"/>
  <c r="L25" i="1" s="1"/>
  <c r="M25" i="1" s="1"/>
  <c r="N25" i="1" s="1"/>
  <c r="E24" i="1"/>
  <c r="F24" i="1" s="1"/>
  <c r="G24" i="1" s="1"/>
  <c r="H24" i="1" s="1"/>
  <c r="I24" i="1" s="1"/>
  <c r="J24" i="1" s="1"/>
  <c r="K24" i="1" s="1"/>
  <c r="L24" i="1" s="1"/>
  <c r="M24" i="1" s="1"/>
  <c r="N24" i="1" s="1"/>
  <c r="E23" i="1"/>
  <c r="F23" i="1" s="1"/>
  <c r="G23" i="1" s="1"/>
  <c r="H23" i="1" s="1"/>
  <c r="I23" i="1" s="1"/>
  <c r="J23" i="1" s="1"/>
  <c r="K23" i="1" s="1"/>
  <c r="L23" i="1" s="1"/>
  <c r="M23" i="1" s="1"/>
  <c r="N23" i="1" s="1"/>
  <c r="E22" i="1"/>
  <c r="F22" i="1" s="1"/>
  <c r="G22" i="1" s="1"/>
  <c r="H22" i="1" s="1"/>
  <c r="I22" i="1" s="1"/>
  <c r="J22" i="1" s="1"/>
  <c r="K22" i="1" s="1"/>
  <c r="L22" i="1" s="1"/>
  <c r="M22" i="1" s="1"/>
  <c r="N22" i="1" s="1"/>
  <c r="E21" i="1"/>
  <c r="F21" i="1" s="1"/>
  <c r="G21" i="1" s="1"/>
  <c r="H21" i="1" s="1"/>
  <c r="I21" i="1" s="1"/>
  <c r="J21" i="1" s="1"/>
  <c r="K21" i="1" s="1"/>
  <c r="L21" i="1" s="1"/>
  <c r="M21" i="1" s="1"/>
  <c r="N21" i="1" s="1"/>
  <c r="E15" i="1"/>
  <c r="F15" i="1" s="1"/>
  <c r="G15" i="1" s="1"/>
  <c r="H15" i="1" s="1"/>
  <c r="I15" i="1" s="1"/>
  <c r="J15" i="1" s="1"/>
  <c r="K15" i="1" s="1"/>
  <c r="L15" i="1" s="1"/>
  <c r="M15" i="1" s="1"/>
  <c r="N15" i="1" s="1"/>
  <c r="E14" i="1"/>
  <c r="F14" i="1" s="1"/>
  <c r="G14" i="1" s="1"/>
  <c r="H14" i="1" s="1"/>
  <c r="I14" i="1" s="1"/>
  <c r="J14" i="1" s="1"/>
  <c r="K14" i="1" s="1"/>
  <c r="L14" i="1" s="1"/>
  <c r="M14" i="1" s="1"/>
  <c r="N14" i="1" s="1"/>
  <c r="E13" i="1"/>
  <c r="F13" i="1" s="1"/>
  <c r="G13" i="1" s="1"/>
  <c r="H13" i="1" s="1"/>
  <c r="I13" i="1" s="1"/>
  <c r="J13" i="1" s="1"/>
  <c r="K13" i="1" s="1"/>
  <c r="L13" i="1" s="1"/>
  <c r="M13" i="1" s="1"/>
  <c r="N13" i="1" s="1"/>
  <c r="E12" i="1"/>
  <c r="F12" i="1" s="1"/>
  <c r="G12" i="1" s="1"/>
  <c r="H12" i="1" s="1"/>
  <c r="I12" i="1" s="1"/>
  <c r="J12" i="1" s="1"/>
  <c r="K12" i="1" s="1"/>
  <c r="L12" i="1" s="1"/>
  <c r="M12" i="1" s="1"/>
  <c r="N12" i="1" s="1"/>
  <c r="E11" i="1"/>
  <c r="F11" i="1" s="1"/>
  <c r="G11" i="1" s="1"/>
  <c r="H11" i="1" s="1"/>
  <c r="I11" i="1" s="1"/>
  <c r="J11" i="1" s="1"/>
  <c r="K11" i="1" s="1"/>
  <c r="L11" i="1" s="1"/>
  <c r="M11" i="1" s="1"/>
  <c r="N11" i="1" s="1"/>
  <c r="E20" i="1"/>
  <c r="F20" i="1" s="1"/>
  <c r="G20" i="1" s="1"/>
  <c r="H20" i="1" s="1"/>
  <c r="I20" i="1" s="1"/>
  <c r="J20" i="1" s="1"/>
  <c r="K20" i="1" s="1"/>
  <c r="L20" i="1" s="1"/>
  <c r="M20" i="1" s="1"/>
  <c r="N20" i="1" s="1"/>
  <c r="E19" i="1"/>
  <c r="F19" i="1" s="1"/>
  <c r="G19" i="1" s="1"/>
  <c r="H19" i="1" s="1"/>
  <c r="I19" i="1" s="1"/>
  <c r="J19" i="1" s="1"/>
  <c r="K19" i="1" s="1"/>
  <c r="L19" i="1" s="1"/>
  <c r="M19" i="1" s="1"/>
  <c r="N19" i="1" s="1"/>
  <c r="E18" i="1"/>
  <c r="F18" i="1" s="1"/>
  <c r="G18" i="1" s="1"/>
  <c r="H18" i="1" s="1"/>
  <c r="I18" i="1" s="1"/>
  <c r="J18" i="1" s="1"/>
  <c r="K18" i="1" s="1"/>
  <c r="L18" i="1" s="1"/>
  <c r="M18" i="1" s="1"/>
  <c r="N18" i="1" s="1"/>
  <c r="E17" i="1"/>
  <c r="F17" i="1" s="1"/>
  <c r="G17" i="1" s="1"/>
  <c r="H17" i="1" s="1"/>
  <c r="I17" i="1" s="1"/>
  <c r="J17" i="1" s="1"/>
  <c r="K17" i="1" s="1"/>
  <c r="L17" i="1" s="1"/>
  <c r="M17" i="1" s="1"/>
  <c r="N17" i="1" s="1"/>
  <c r="E16" i="1"/>
  <c r="F16" i="1" s="1"/>
  <c r="G16" i="1" s="1"/>
  <c r="H16" i="1" s="1"/>
  <c r="I16" i="1" s="1"/>
  <c r="J16" i="1" s="1"/>
  <c r="K16" i="1" s="1"/>
  <c r="L16" i="1" s="1"/>
  <c r="M16" i="1" s="1"/>
  <c r="N16" i="1" s="1"/>
  <c r="E4" i="1"/>
  <c r="F4" i="1" s="1"/>
  <c r="G4" i="1" s="1"/>
  <c r="H4" i="1" s="1"/>
  <c r="I4" i="1" s="1"/>
  <c r="J4" i="1" s="1"/>
  <c r="K4" i="1" s="1"/>
  <c r="L4" i="1" s="1"/>
  <c r="M4" i="1" s="1"/>
  <c r="N4" i="1" s="1"/>
  <c r="E5" i="1"/>
  <c r="F5" i="1" s="1"/>
  <c r="G5" i="1" s="1"/>
  <c r="H5" i="1" s="1"/>
  <c r="I5" i="1" s="1"/>
  <c r="J5" i="1" s="1"/>
  <c r="K5" i="1" s="1"/>
  <c r="L5" i="1" s="1"/>
  <c r="M5" i="1" s="1"/>
  <c r="N5" i="1" s="1"/>
  <c r="E7" i="1"/>
  <c r="F7" i="1" s="1"/>
  <c r="G7" i="1" s="1"/>
  <c r="H7" i="1" s="1"/>
  <c r="I7" i="1" s="1"/>
  <c r="J7" i="1" s="1"/>
  <c r="K7" i="1" s="1"/>
  <c r="L7" i="1" s="1"/>
  <c r="M7" i="1" s="1"/>
  <c r="N7" i="1" s="1"/>
  <c r="E9" i="1"/>
  <c r="E10" i="1"/>
  <c r="F10" i="1" s="1"/>
  <c r="G10" i="1" s="1"/>
  <c r="H10" i="1" s="1"/>
  <c r="I10" i="1" s="1"/>
  <c r="J10" i="1" s="1"/>
  <c r="K10" i="1" s="1"/>
  <c r="L10" i="1" s="1"/>
  <c r="M10" i="1" s="1"/>
  <c r="N10" i="1" s="1"/>
  <c r="E47" i="1"/>
  <c r="F47" i="1" s="1"/>
  <c r="G47" i="1" s="1"/>
  <c r="H47" i="1" s="1"/>
  <c r="I47" i="1" s="1"/>
  <c r="J47" i="1" s="1"/>
  <c r="K47" i="1" s="1"/>
  <c r="L47" i="1" s="1"/>
  <c r="M47" i="1" s="1"/>
  <c r="N47" i="1" s="1"/>
  <c r="E45" i="1"/>
  <c r="F45" i="1" s="1"/>
  <c r="G45" i="1" s="1"/>
  <c r="H45" i="1" s="1"/>
  <c r="I45" i="1" s="1"/>
  <c r="J45" i="1" s="1"/>
  <c r="K45" i="1" s="1"/>
  <c r="L45" i="1" s="1"/>
  <c r="M45" i="1" s="1"/>
  <c r="N45" i="1" s="1"/>
  <c r="E43" i="1"/>
  <c r="F43" i="1" s="1"/>
  <c r="G43" i="1" s="1"/>
  <c r="H43" i="1" s="1"/>
  <c r="I43" i="1" s="1"/>
  <c r="J43" i="1" s="1"/>
  <c r="K43" i="1" s="1"/>
  <c r="L43" i="1" s="1"/>
  <c r="M43" i="1" s="1"/>
  <c r="N43" i="1" s="1"/>
  <c r="E6" i="1"/>
  <c r="F6" i="1" s="1"/>
  <c r="G6" i="1" s="1"/>
  <c r="H6" i="1" s="1"/>
  <c r="I6" i="1" s="1"/>
  <c r="J6" i="1" s="1"/>
  <c r="K6" i="1" s="1"/>
  <c r="L6" i="1" s="1"/>
  <c r="M6" i="1" s="1"/>
  <c r="N6" i="1" s="1"/>
  <c r="E8" i="1"/>
  <c r="F8" i="1" s="1"/>
  <c r="G8" i="1" s="1"/>
  <c r="H8" i="1" s="1"/>
  <c r="I8" i="1" s="1"/>
  <c r="J8" i="1" s="1"/>
  <c r="K8" i="1" s="1"/>
  <c r="L8" i="1" s="1"/>
  <c r="M8" i="1" s="1"/>
  <c r="N8" i="1" s="1"/>
  <c r="E42" i="1"/>
  <c r="F42" i="1" s="1"/>
  <c r="G42" i="1" s="1"/>
  <c r="H42" i="1" s="1"/>
  <c r="I42" i="1" s="1"/>
  <c r="J42" i="1" s="1"/>
  <c r="K42" i="1" s="1"/>
  <c r="L42" i="1" s="1"/>
  <c r="M42" i="1" s="1"/>
  <c r="N42" i="1" s="1"/>
  <c r="E44" i="1"/>
  <c r="F44" i="1" s="1"/>
  <c r="G44" i="1" s="1"/>
  <c r="H44" i="1" s="1"/>
  <c r="I44" i="1" s="1"/>
  <c r="J44" i="1" s="1"/>
  <c r="K44" i="1" s="1"/>
  <c r="L44" i="1" s="1"/>
  <c r="M44" i="1" s="1"/>
  <c r="N44" i="1" s="1"/>
  <c r="E46" i="1"/>
  <c r="F46" i="1" s="1"/>
  <c r="G46" i="1" s="1"/>
  <c r="H46" i="1" s="1"/>
  <c r="I46" i="1" s="1"/>
  <c r="J46" i="1" s="1"/>
  <c r="K46" i="1" s="1"/>
  <c r="L46" i="1" s="1"/>
  <c r="M46" i="1" s="1"/>
  <c r="N46" i="1" s="1"/>
  <c r="E48" i="1"/>
  <c r="F48" i="1" s="1"/>
  <c r="G48" i="1" s="1"/>
  <c r="H48" i="1" s="1"/>
  <c r="I48" i="1" s="1"/>
  <c r="J48" i="1" s="1"/>
  <c r="K48" i="1" s="1"/>
  <c r="L48" i="1" s="1"/>
  <c r="M48" i="1" s="1"/>
  <c r="N48" i="1" s="1"/>
  <c r="E27" i="1" l="1"/>
  <c r="F27" i="1" s="1"/>
  <c r="G27" i="1" s="1"/>
  <c r="H27" i="1" s="1"/>
  <c r="I27" i="1" s="1"/>
  <c r="J27" i="1" s="1"/>
  <c r="K27" i="1" s="1"/>
  <c r="L27" i="1" s="1"/>
  <c r="M27" i="1" s="1"/>
  <c r="N27" i="1" s="1"/>
  <c r="F9" i="1"/>
  <c r="G9" i="1" s="1"/>
  <c r="H9" i="1" s="1"/>
  <c r="I9" i="1" s="1"/>
  <c r="J9" i="1" s="1"/>
  <c r="K9" i="1" s="1"/>
  <c r="L9" i="1" s="1"/>
  <c r="M9" i="1" s="1"/>
  <c r="N9" i="1" s="1"/>
</calcChain>
</file>

<file path=xl/sharedStrings.xml><?xml version="1.0" encoding="utf-8"?>
<sst xmlns="http://schemas.openxmlformats.org/spreadsheetml/2006/main" count="112" uniqueCount="39">
  <si>
    <t>Стоимость/цена за ремонт 1 ед.                                                                                                                                                                                                                                                                                                                                                                       тыс.тенге</t>
  </si>
  <si>
    <t>Серия</t>
  </si>
  <si>
    <t>Вид ремонта</t>
  </si>
  <si>
    <t>2019 г.</t>
  </si>
  <si>
    <t>2020 г.</t>
  </si>
  <si>
    <t>2021 г.</t>
  </si>
  <si>
    <t>2022 г.</t>
  </si>
  <si>
    <t>2023 г.</t>
  </si>
  <si>
    <t>2024 г.</t>
  </si>
  <si>
    <t>2025 г.</t>
  </si>
  <si>
    <t>2026 г.</t>
  </si>
  <si>
    <t>2027 г.</t>
  </si>
  <si>
    <t>2028 г.</t>
  </si>
  <si>
    <t>ТЭМ</t>
  </si>
  <si>
    <t>ТОУ-8</t>
  </si>
  <si>
    <t>ТО-8</t>
  </si>
  <si>
    <t>ТО-7</t>
  </si>
  <si>
    <t>ТО-6</t>
  </si>
  <si>
    <t>ТО-3</t>
  </si>
  <si>
    <t>ТО-4</t>
  </si>
  <si>
    <t>ТО-2</t>
  </si>
  <si>
    <t>ВЛ 80</t>
  </si>
  <si>
    <t>КР</t>
  </si>
  <si>
    <t>ВЛ 40</t>
  </si>
  <si>
    <t>ТЭ10</t>
  </si>
  <si>
    <t>ЧМЭ</t>
  </si>
  <si>
    <t>2ТЭ10МК</t>
  </si>
  <si>
    <t>ТЭ33А</t>
  </si>
  <si>
    <t>ТЭП33А</t>
  </si>
  <si>
    <t>СКД6е (ТЭМ-KZ )</t>
  </si>
  <si>
    <t>ТЭМ10К</t>
  </si>
  <si>
    <t>2018 г.</t>
  </si>
  <si>
    <t>МВПС (электровоз)</t>
  </si>
  <si>
    <t>КР-2</t>
  </si>
  <si>
    <t>КР-1</t>
  </si>
  <si>
    <t>СПС</t>
  </si>
  <si>
    <t>КРП</t>
  </si>
  <si>
    <t>Деповской ремонт ДР</t>
  </si>
  <si>
    <t>СО специальной техники недропользователей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</si>
</sst>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%"/>
    <numFmt numFmtId="165" formatCode="_-* #,##0\ _₽_-;\-* #,##0\ _₽_-;_-* &quot;-&quot;??\ _₽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2060"/>
      <name val="Calibri"/>
      <family val="2"/>
      <charset val="204"/>
      <scheme val="minor"/>
    </font>
    <font>
      <b/>
      <sz val="11"/>
      <color theme="5" tint="-0.499984740745262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0.59999389629810485"/>
        <bgColor indexed="64"/>
      </patternFill>
    </fill>
  </fills>
  <borders count="90">
    <border>
      <left/>
      <right/>
      <top/>
      <bottom/>
      <diagonal/>
    </border>
    <border>
      <left style="medium">
        <color theme="2" tint="-0.499984740745262"/>
      </left>
      <right/>
      <top style="medium">
        <color theme="2" tint="-0.499984740745262"/>
      </top>
      <bottom/>
      <diagonal/>
    </border>
    <border>
      <left/>
      <right/>
      <top style="medium">
        <color theme="2" tint="-0.499984740745262"/>
      </top>
      <bottom/>
      <diagonal/>
    </border>
    <border>
      <left style="medium">
        <color theme="5" tint="-0.499984740745262"/>
      </left>
      <right style="medium">
        <color theme="5" tint="-0.499984740745262"/>
      </right>
      <top style="medium">
        <color theme="5" tint="-0.499984740745262"/>
      </top>
      <bottom/>
      <diagonal/>
    </border>
    <border>
      <left/>
      <right style="thin">
        <color theme="4" tint="0.39997558519241921"/>
      </right>
      <top style="medium">
        <color theme="2" tint="-0.499984740745262"/>
      </top>
      <bottom/>
      <diagonal/>
    </border>
    <border>
      <left style="thin">
        <color theme="4" tint="0.39997558519241921"/>
      </left>
      <right style="thin">
        <color theme="4" tint="0.39997558519241921"/>
      </right>
      <top style="medium">
        <color theme="2" tint="-0.499984740745262"/>
      </top>
      <bottom/>
      <diagonal/>
    </border>
    <border>
      <left style="thin">
        <color theme="4" tint="0.39997558519241921"/>
      </left>
      <right style="medium">
        <color theme="2" tint="-0.499984740745262"/>
      </right>
      <top style="medium">
        <color theme="2" tint="-0.499984740745262"/>
      </top>
      <bottom/>
      <diagonal/>
    </border>
    <border>
      <left style="medium">
        <color theme="1" tint="0.34998626667073579"/>
      </left>
      <right style="thin">
        <color theme="4" tint="0.39997558519241921"/>
      </right>
      <top style="medium">
        <color theme="1" tint="0.34998626667073579"/>
      </top>
      <bottom style="medium">
        <color theme="1" tint="0.34998626667073579"/>
      </bottom>
      <diagonal/>
    </border>
    <border>
      <left style="thin">
        <color theme="4" tint="0.39997558519241921"/>
      </left>
      <right/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theme="5" tint="-0.499984740745262"/>
      </left>
      <right style="medium">
        <color theme="5" tint="-0.499984740745262"/>
      </right>
      <top style="medium">
        <color theme="1" tint="0.34998626667073579"/>
      </top>
      <bottom style="medium">
        <color theme="1" tint="0.34998626667073579"/>
      </bottom>
      <diagonal/>
    </border>
    <border>
      <left/>
      <right style="thin">
        <color theme="4" tint="0.39997558519241921"/>
      </right>
      <top style="medium">
        <color theme="1" tint="0.34998626667073579"/>
      </top>
      <bottom style="medium">
        <color theme="1" tint="0.34998626667073579"/>
      </bottom>
      <diagonal/>
    </border>
    <border>
      <left style="thin">
        <color theme="4" tint="0.39997558519241921"/>
      </left>
      <right style="thin">
        <color theme="4" tint="0.39997558519241921"/>
      </right>
      <top style="medium">
        <color theme="1" tint="0.34998626667073579"/>
      </top>
      <bottom style="medium">
        <color theme="1" tint="0.34998626667073579"/>
      </bottom>
      <diagonal/>
    </border>
    <border>
      <left style="thin">
        <color theme="4" tint="0.39997558519241921"/>
      </left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/>
      <right style="thin">
        <color theme="4" tint="0.39997558519241921"/>
      </right>
      <top style="medium">
        <color theme="1" tint="0.34998626667073579"/>
      </top>
      <bottom/>
      <diagonal/>
    </border>
    <border>
      <left style="thin">
        <color theme="4" tint="0.39997558519241921"/>
      </left>
      <right/>
      <top style="medium">
        <color theme="1" tint="0.34998626667073579"/>
      </top>
      <bottom style="thin">
        <color theme="4" tint="0.39997558519241921"/>
      </bottom>
      <diagonal/>
    </border>
    <border>
      <left style="medium">
        <color theme="5" tint="-0.499984740745262"/>
      </left>
      <right style="medium">
        <color theme="5" tint="-0.499984740745262"/>
      </right>
      <top style="medium">
        <color theme="1" tint="0.34998626667073579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medium">
        <color theme="1" tint="0.34998626667073579"/>
      </top>
      <bottom style="thin">
        <color theme="4" tint="0.39997558519241921"/>
      </bottom>
      <diagonal/>
    </border>
    <border>
      <left/>
      <right style="medium">
        <color theme="1" tint="0.34998626667073579"/>
      </right>
      <top style="medium">
        <color theme="1" tint="0.34998626667073579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theme="5" tint="-0.499984740745262"/>
      </left>
      <right style="medium">
        <color theme="5" tint="-0.499984740745262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medium">
        <color theme="1" tint="0.34998626667073579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medium">
        <color theme="1" tint="0.34998626667073579"/>
      </bottom>
      <diagonal/>
    </border>
    <border>
      <left style="medium">
        <color theme="5" tint="-0.499984740745262"/>
      </left>
      <right style="medium">
        <color theme="5" tint="-0.499984740745262"/>
      </right>
      <top style="thin">
        <color theme="4" tint="0.39997558519241921"/>
      </top>
      <bottom style="medium">
        <color theme="1" tint="0.34998626667073579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medium">
        <color theme="1" tint="0.34998626667073579"/>
      </bottom>
      <diagonal/>
    </border>
    <border>
      <left/>
      <right style="medium">
        <color theme="1" tint="0.34998626667073579"/>
      </right>
      <top style="thin">
        <color theme="4" tint="0.39997558519241921"/>
      </top>
      <bottom style="medium">
        <color theme="1" tint="0.34998626667073579"/>
      </bottom>
      <diagonal/>
    </border>
    <border>
      <left style="medium">
        <color theme="1" tint="0.34998626667073579"/>
      </left>
      <right style="thin">
        <color theme="4" tint="0.39997558519241921"/>
      </right>
      <top style="medium">
        <color theme="1" tint="0.34998626667073579"/>
      </top>
      <bottom style="thin">
        <color theme="4" tint="0.39997558519241921"/>
      </bottom>
      <diagonal/>
    </border>
    <border>
      <left style="medium">
        <color theme="1" tint="0.34998626667073579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theme="1" tint="0.34998626667073579"/>
      </left>
      <right style="thin">
        <color theme="4" tint="0.39997558519241921"/>
      </right>
      <top style="thin">
        <color theme="4" tint="0.39997558519241921"/>
      </top>
      <bottom style="medium">
        <color theme="1" tint="0.34998626667073579"/>
      </bottom>
      <diagonal/>
    </border>
    <border>
      <left style="medium">
        <color theme="2" tint="-0.499984740745262"/>
      </left>
      <right style="thin">
        <color theme="4" tint="0.39997558519241921"/>
      </right>
      <top/>
      <bottom style="medium">
        <color theme="2" tint="-0.499984740745262"/>
      </bottom>
      <diagonal/>
    </border>
    <border>
      <left style="thin">
        <color theme="4" tint="0.39997558519241921"/>
      </left>
      <right/>
      <top/>
      <bottom style="medium">
        <color theme="2" tint="-0.499984740745262"/>
      </bottom>
      <diagonal/>
    </border>
    <border>
      <left style="medium">
        <color theme="5" tint="-0.499984740745262"/>
      </left>
      <right style="medium">
        <color theme="5" tint="-0.499984740745262"/>
      </right>
      <top/>
      <bottom style="medium">
        <color theme="5" tint="-0.499984740745262"/>
      </bottom>
      <diagonal/>
    </border>
    <border>
      <left/>
      <right style="thin">
        <color theme="4" tint="0.39997558519241921"/>
      </right>
      <top/>
      <bottom style="medium">
        <color theme="2" tint="-0.499984740745262"/>
      </bottom>
      <diagonal/>
    </border>
    <border>
      <left/>
      <right style="medium">
        <color theme="2" tint="-0.499984740745262"/>
      </right>
      <top/>
      <bottom style="medium">
        <color theme="2" tint="-0.499984740745262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 style="medium">
        <color theme="1" tint="0.34998626667073579"/>
      </bottom>
      <diagonal/>
    </border>
    <border>
      <left/>
      <right style="medium">
        <color theme="5" tint="-0.499984740745262"/>
      </right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theme="5" tint="-0.499984740745262"/>
      </left>
      <right style="medium">
        <color theme="5" tint="-0.499984740745262"/>
      </right>
      <top style="medium">
        <color theme="5" tint="-0.499984740745262"/>
      </top>
      <bottom style="medium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medium">
        <color theme="1" tint="0.34998626667073579"/>
      </top>
      <bottom style="thin">
        <color theme="1" tint="0.34998626667073579"/>
      </bottom>
      <diagonal/>
    </border>
    <border>
      <left style="medium">
        <color theme="5" tint="-0.499984740745262"/>
      </left>
      <right style="medium">
        <color theme="5" tint="-0.499984740745262"/>
      </right>
      <top style="medium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/>
      <bottom/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5" tint="-0.499984740745262"/>
      </left>
      <right style="medium">
        <color theme="5" tint="-0.499984740745262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medium">
        <color theme="1" tint="0.34998626667073579"/>
      </bottom>
      <diagonal/>
    </border>
    <border>
      <left style="medium">
        <color theme="5" tint="-0.499984740745262"/>
      </left>
      <right style="medium">
        <color theme="5" tint="-0.499984740745262"/>
      </right>
      <top style="thin">
        <color theme="1" tint="0.34998626667073579"/>
      </top>
      <bottom style="medium">
        <color theme="5" tint="-0.499984740745262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/>
      <diagonal/>
    </border>
    <border>
      <left style="medium">
        <color theme="1" tint="0.34998626667073579"/>
      </left>
      <right/>
      <top/>
      <bottom style="hair">
        <color indexed="64"/>
      </bottom>
      <diagonal/>
    </border>
    <border>
      <left style="medium">
        <color theme="5" tint="-0.499984740745262"/>
      </left>
      <right style="medium">
        <color theme="5" tint="-0.499984740745262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theme="1" tint="0.34998626667073579"/>
      </right>
      <top/>
      <bottom style="hair">
        <color indexed="64"/>
      </bottom>
      <diagonal/>
    </border>
    <border>
      <left style="medium">
        <color theme="1" tint="0.34998626667073579"/>
      </left>
      <right style="medium">
        <color theme="1" tint="0.34998626667073579"/>
      </right>
      <top/>
      <bottom/>
      <diagonal/>
    </border>
    <border>
      <left style="medium">
        <color theme="1" tint="0.34998626667073579"/>
      </left>
      <right/>
      <top style="hair">
        <color indexed="64"/>
      </top>
      <bottom style="hair">
        <color indexed="64"/>
      </bottom>
      <diagonal/>
    </border>
    <border>
      <left style="medium">
        <color theme="5" tint="-0.499984740745262"/>
      </left>
      <right style="medium">
        <color theme="5" tint="-0.499984740745262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theme="1" tint="0.34998626667073579"/>
      </right>
      <top style="hair">
        <color indexed="64"/>
      </top>
      <bottom style="hair">
        <color indexed="64"/>
      </bottom>
      <diagonal/>
    </border>
    <border>
      <left style="medium">
        <color theme="1" tint="0.34998626667073579"/>
      </left>
      <right style="medium">
        <color theme="1" tint="0.34998626667073579"/>
      </right>
      <top/>
      <bottom style="medium">
        <color theme="1" tint="0.34998626667073579"/>
      </bottom>
      <diagonal/>
    </border>
    <border>
      <left style="medium">
        <color theme="1" tint="0.34998626667073579"/>
      </left>
      <right/>
      <top style="hair">
        <color indexed="64"/>
      </top>
      <bottom style="medium">
        <color theme="1" tint="0.34998626667073579"/>
      </bottom>
      <diagonal/>
    </border>
    <border>
      <left style="medium">
        <color theme="5" tint="-0.499984740745262"/>
      </left>
      <right style="medium">
        <color theme="5" tint="-0.499984740745262"/>
      </right>
      <top style="hair">
        <color indexed="64"/>
      </top>
      <bottom style="medium">
        <color theme="1" tint="0.34998626667073579"/>
      </bottom>
      <diagonal/>
    </border>
    <border>
      <left/>
      <right style="hair">
        <color indexed="64"/>
      </right>
      <top style="hair">
        <color indexed="64"/>
      </top>
      <bottom style="medium">
        <color theme="1" tint="0.34998626667073579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theme="1" tint="0.34998626667073579"/>
      </bottom>
      <diagonal/>
    </border>
    <border>
      <left style="hair">
        <color indexed="64"/>
      </left>
      <right style="medium">
        <color theme="1" tint="0.34998626667073579"/>
      </right>
      <top style="hair">
        <color indexed="64"/>
      </top>
      <bottom style="medium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/>
      <right style="medium">
        <color theme="5" tint="-0.499984740745262"/>
      </right>
      <top style="medium">
        <color theme="5" tint="-0.499984740745262"/>
      </top>
      <bottom style="medium">
        <color theme="1" tint="0.34998626667073579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/>
      <diagonal/>
    </border>
    <border>
      <left style="medium">
        <color theme="1" tint="0.34998626667073579"/>
      </left>
      <right style="medium">
        <color theme="1" tint="0.34998626667073579"/>
      </right>
      <top/>
      <bottom style="hair">
        <color indexed="64"/>
      </bottom>
      <diagonal/>
    </border>
    <border>
      <left/>
      <right style="medium">
        <color theme="5" tint="-0.499984740745262"/>
      </right>
      <top/>
      <bottom style="hair">
        <color indexed="64"/>
      </bottom>
      <diagonal/>
    </border>
    <border>
      <left style="medium">
        <color theme="1" tint="0.34998626667073579"/>
      </left>
      <right/>
      <top/>
      <bottom/>
      <diagonal/>
    </border>
    <border>
      <left style="medium">
        <color theme="1" tint="0.34998626667073579"/>
      </left>
      <right style="medium">
        <color theme="1" tint="0.34998626667073579"/>
      </right>
      <top style="hair">
        <color indexed="64"/>
      </top>
      <bottom style="hair">
        <color indexed="64"/>
      </bottom>
      <diagonal/>
    </border>
    <border>
      <left/>
      <right style="medium">
        <color theme="5" tint="-0.499984740745262"/>
      </right>
      <top style="hair">
        <color indexed="64"/>
      </top>
      <bottom style="hair">
        <color indexed="64"/>
      </bottom>
      <diagonal/>
    </border>
    <border>
      <left style="medium">
        <color theme="1" tint="0.34998626667073579"/>
      </left>
      <right/>
      <top/>
      <bottom style="medium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hair">
        <color indexed="64"/>
      </top>
      <bottom style="medium">
        <color theme="1" tint="0.34998626667073579"/>
      </bottom>
      <diagonal/>
    </border>
    <border>
      <left/>
      <right style="medium">
        <color theme="5" tint="-0.499984740745262"/>
      </right>
      <top style="hair">
        <color indexed="64"/>
      </top>
      <bottom style="medium">
        <color theme="5" tint="-0.499984740745262"/>
      </bottom>
      <diagonal/>
    </border>
    <border>
      <left/>
      <right style="hair">
        <color indexed="64"/>
      </right>
      <top/>
      <bottom style="medium">
        <color theme="1" tint="0.34998626667073579"/>
      </bottom>
      <diagonal/>
    </border>
    <border>
      <left style="hair">
        <color indexed="64"/>
      </left>
      <right style="hair">
        <color indexed="64"/>
      </right>
      <top/>
      <bottom style="medium">
        <color theme="1" tint="0.34998626667073579"/>
      </bottom>
      <diagonal/>
    </border>
    <border>
      <left style="hair">
        <color indexed="64"/>
      </left>
      <right style="medium">
        <color theme="1" tint="0.34998626667073579"/>
      </right>
      <top/>
      <bottom style="medium">
        <color theme="1" tint="0.34998626667073579"/>
      </bottom>
      <diagonal/>
    </border>
    <border>
      <left/>
      <right style="thin">
        <color theme="4" tint="0.39997558519241921"/>
      </right>
      <top/>
      <bottom/>
      <diagonal/>
    </border>
    <border>
      <left/>
      <right style="thin">
        <color theme="4" tint="0.39997558519241921"/>
      </right>
      <top/>
      <bottom style="medium">
        <color theme="1" tint="0.34998626667073579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4" fillId="2" borderId="0" xfId="0" applyFont="1" applyFill="1" applyAlignment="1">
      <alignment horizontal="left"/>
    </xf>
    <xf numFmtId="0" fontId="2" fillId="3" borderId="1" xfId="0" applyFont="1" applyFill="1" applyBorder="1" applyAlignment="1"/>
    <xf numFmtId="0" fontId="2" fillId="3" borderId="2" xfId="0" applyFont="1" applyFill="1" applyBorder="1" applyAlignment="1"/>
    <xf numFmtId="164" fontId="2" fillId="3" borderId="3" xfId="2" applyNumberFormat="1" applyFont="1" applyFill="1" applyBorder="1" applyAlignment="1">
      <alignment horizontal="center" vertical="center"/>
    </xf>
    <xf numFmtId="164" fontId="2" fillId="3" borderId="4" xfId="2" applyNumberFormat="1" applyFont="1" applyFill="1" applyBorder="1" applyAlignment="1">
      <alignment horizontal="center" vertical="center"/>
    </xf>
    <xf numFmtId="164" fontId="2" fillId="3" borderId="5" xfId="0" applyNumberFormat="1" applyFont="1" applyFill="1" applyBorder="1" applyAlignment="1">
      <alignment horizontal="center" vertical="center"/>
    </xf>
    <xf numFmtId="164" fontId="2" fillId="3" borderId="6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165" fontId="5" fillId="0" borderId="15" xfId="1" applyNumberFormat="1" applyFont="1" applyBorder="1" applyAlignment="1">
      <alignment horizontal="center" vertical="center"/>
    </xf>
    <xf numFmtId="165" fontId="0" fillId="0" borderId="16" xfId="1" applyNumberFormat="1" applyFont="1" applyBorder="1" applyAlignment="1">
      <alignment horizontal="center" vertical="center"/>
    </xf>
    <xf numFmtId="165" fontId="0" fillId="0" borderId="17" xfId="1" applyNumberFormat="1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165" fontId="5" fillId="0" borderId="19" xfId="1" applyNumberFormat="1" applyFont="1" applyBorder="1" applyAlignment="1">
      <alignment horizontal="center" vertical="center"/>
    </xf>
    <xf numFmtId="165" fontId="0" fillId="0" borderId="20" xfId="1" applyNumberFormat="1" applyFont="1" applyBorder="1" applyAlignment="1">
      <alignment horizontal="center" vertical="center"/>
    </xf>
    <xf numFmtId="165" fontId="0" fillId="0" borderId="21" xfId="1" applyNumberFormat="1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165" fontId="5" fillId="0" borderId="23" xfId="1" applyNumberFormat="1" applyFont="1" applyBorder="1" applyAlignment="1">
      <alignment horizontal="center" vertical="center"/>
    </xf>
    <xf numFmtId="165" fontId="0" fillId="0" borderId="24" xfId="1" applyNumberFormat="1" applyFont="1" applyBorder="1" applyAlignment="1">
      <alignment horizontal="center" vertical="center"/>
    </xf>
    <xf numFmtId="165" fontId="0" fillId="0" borderId="25" xfId="1" applyNumberFormat="1" applyFont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165" fontId="0" fillId="0" borderId="0" xfId="1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5" fontId="0" fillId="5" borderId="16" xfId="1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5" fontId="5" fillId="6" borderId="19" xfId="1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7" borderId="29" xfId="0" applyFont="1" applyFill="1" applyBorder="1" applyAlignment="1">
      <alignment horizontal="center"/>
    </xf>
    <xf numFmtId="0" fontId="2" fillId="7" borderId="30" xfId="0" applyFont="1" applyFill="1" applyBorder="1" applyAlignment="1">
      <alignment horizontal="center"/>
    </xf>
    <xf numFmtId="165" fontId="2" fillId="7" borderId="31" xfId="0" applyNumberFormat="1" applyFont="1" applyFill="1" applyBorder="1" applyAlignment="1">
      <alignment horizontal="center" vertical="center"/>
    </xf>
    <xf numFmtId="165" fontId="2" fillId="7" borderId="32" xfId="0" applyNumberFormat="1" applyFont="1" applyFill="1" applyBorder="1" applyAlignment="1">
      <alignment horizontal="center" vertical="center"/>
    </xf>
    <xf numFmtId="165" fontId="2" fillId="7" borderId="3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4" borderId="34" xfId="0" applyFont="1" applyFill="1" applyBorder="1" applyAlignment="1">
      <alignment horizontal="center"/>
    </xf>
    <xf numFmtId="0" fontId="3" fillId="4" borderId="35" xfId="0" applyFont="1" applyFill="1" applyBorder="1" applyAlignment="1">
      <alignment horizontal="center"/>
    </xf>
    <xf numFmtId="0" fontId="3" fillId="4" borderId="36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left" vertical="center" wrapText="1" indent="1"/>
    </xf>
    <xf numFmtId="0" fontId="4" fillId="0" borderId="38" xfId="0" applyFont="1" applyBorder="1" applyAlignment="1">
      <alignment horizontal="left" vertical="center" wrapText="1" indent="1"/>
    </xf>
    <xf numFmtId="165" fontId="5" fillId="0" borderId="39" xfId="1" applyNumberFormat="1" applyFont="1" applyBorder="1" applyAlignment="1">
      <alignment horizontal="center" vertical="center"/>
    </xf>
    <xf numFmtId="165" fontId="0" fillId="0" borderId="40" xfId="1" applyNumberFormat="1" applyFont="1" applyBorder="1" applyAlignment="1">
      <alignment horizontal="center" vertical="center"/>
    </xf>
    <xf numFmtId="165" fontId="0" fillId="0" borderId="41" xfId="1" applyNumberFormat="1" applyFont="1" applyBorder="1" applyAlignment="1">
      <alignment horizontal="center" vertical="center"/>
    </xf>
    <xf numFmtId="165" fontId="0" fillId="0" borderId="42" xfId="1" applyNumberFormat="1" applyFont="1" applyBorder="1" applyAlignment="1">
      <alignment horizontal="center" vertical="center"/>
    </xf>
    <xf numFmtId="165" fontId="0" fillId="0" borderId="43" xfId="1" applyNumberFormat="1" applyFont="1" applyFill="1" applyBorder="1" applyAlignment="1">
      <alignment horizontal="center" vertical="center"/>
    </xf>
    <xf numFmtId="0" fontId="4" fillId="0" borderId="44" xfId="0" applyFont="1" applyBorder="1" applyAlignment="1">
      <alignment horizontal="left" vertical="center" wrapText="1" indent="1"/>
    </xf>
    <xf numFmtId="0" fontId="4" fillId="0" borderId="45" xfId="0" applyFont="1" applyBorder="1" applyAlignment="1">
      <alignment horizontal="left" vertical="center" wrapText="1" indent="1"/>
    </xf>
    <xf numFmtId="165" fontId="5" fillId="0" borderId="46" xfId="1" applyNumberFormat="1" applyFont="1" applyBorder="1" applyAlignment="1">
      <alignment horizontal="center" vertical="center"/>
    </xf>
    <xf numFmtId="165" fontId="0" fillId="0" borderId="47" xfId="1" applyNumberFormat="1" applyFont="1" applyBorder="1" applyAlignment="1">
      <alignment horizontal="center" vertical="center"/>
    </xf>
    <xf numFmtId="165" fontId="0" fillId="0" borderId="48" xfId="1" applyNumberFormat="1" applyFont="1" applyBorder="1" applyAlignment="1">
      <alignment horizontal="center" vertical="center"/>
    </xf>
    <xf numFmtId="165" fontId="0" fillId="0" borderId="49" xfId="1" applyNumberFormat="1" applyFont="1" applyBorder="1" applyAlignment="1">
      <alignment horizontal="center" vertical="center"/>
    </xf>
    <xf numFmtId="0" fontId="4" fillId="0" borderId="50" xfId="0" applyFont="1" applyBorder="1" applyAlignment="1">
      <alignment horizontal="left" vertical="center" wrapText="1" indent="1"/>
    </xf>
    <xf numFmtId="0" fontId="4" fillId="0" borderId="51" xfId="0" applyFont="1" applyBorder="1" applyAlignment="1">
      <alignment horizontal="left" vertical="center" wrapText="1" indent="1"/>
    </xf>
    <xf numFmtId="165" fontId="5" fillId="0" borderId="52" xfId="1" applyNumberFormat="1" applyFont="1" applyBorder="1" applyAlignment="1">
      <alignment horizontal="center" vertical="center"/>
    </xf>
    <xf numFmtId="165" fontId="0" fillId="0" borderId="53" xfId="1" applyNumberFormat="1" applyFont="1" applyBorder="1" applyAlignment="1">
      <alignment horizontal="center" vertical="center"/>
    </xf>
    <xf numFmtId="165" fontId="0" fillId="0" borderId="54" xfId="1" applyNumberFormat="1" applyFont="1" applyBorder="1" applyAlignment="1">
      <alignment horizontal="center" vertical="center"/>
    </xf>
    <xf numFmtId="165" fontId="0" fillId="0" borderId="55" xfId="1" applyNumberFormat="1" applyFont="1" applyBorder="1" applyAlignment="1">
      <alignment horizontal="center" vertical="center"/>
    </xf>
    <xf numFmtId="0" fontId="4" fillId="0" borderId="0" xfId="0" applyFont="1"/>
    <xf numFmtId="0" fontId="3" fillId="4" borderId="34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4" fillId="0" borderId="56" xfId="0" applyFont="1" applyBorder="1" applyAlignment="1">
      <alignment horizontal="center" vertical="center" wrapText="1"/>
    </xf>
    <xf numFmtId="0" fontId="0" fillId="0" borderId="57" xfId="0" applyBorder="1" applyAlignment="1">
      <alignment horizontal="left" indent="1"/>
    </xf>
    <xf numFmtId="3" fontId="5" fillId="0" borderId="58" xfId="0" applyNumberFormat="1" applyFont="1" applyBorder="1" applyAlignment="1">
      <alignment horizontal="center"/>
    </xf>
    <xf numFmtId="3" fontId="0" fillId="0" borderId="59" xfId="0" applyNumberFormat="1" applyBorder="1" applyAlignment="1">
      <alignment horizontal="center" vertical="center"/>
    </xf>
    <xf numFmtId="3" fontId="0" fillId="0" borderId="60" xfId="0" applyNumberFormat="1" applyBorder="1" applyAlignment="1">
      <alignment horizontal="center" vertical="center"/>
    </xf>
    <xf numFmtId="3" fontId="0" fillId="0" borderId="61" xfId="0" applyNumberFormat="1" applyBorder="1" applyAlignment="1">
      <alignment horizontal="center" vertical="center"/>
    </xf>
    <xf numFmtId="0" fontId="4" fillId="0" borderId="62" xfId="0" applyFont="1" applyBorder="1" applyAlignment="1">
      <alignment horizontal="center" vertical="center" wrapText="1"/>
    </xf>
    <xf numFmtId="0" fontId="0" fillId="0" borderId="63" xfId="0" applyBorder="1" applyAlignment="1">
      <alignment horizontal="left" indent="1"/>
    </xf>
    <xf numFmtId="3" fontId="5" fillId="0" borderId="64" xfId="0" applyNumberFormat="1" applyFont="1" applyBorder="1" applyAlignment="1">
      <alignment horizontal="center"/>
    </xf>
    <xf numFmtId="3" fontId="0" fillId="0" borderId="65" xfId="0" applyNumberFormat="1" applyBorder="1" applyAlignment="1">
      <alignment horizontal="center" vertical="center"/>
    </xf>
    <xf numFmtId="3" fontId="0" fillId="0" borderId="66" xfId="0" applyNumberFormat="1" applyBorder="1" applyAlignment="1">
      <alignment horizontal="center" vertical="center"/>
    </xf>
    <xf numFmtId="3" fontId="0" fillId="0" borderId="67" xfId="0" applyNumberFormat="1" applyBorder="1" applyAlignment="1">
      <alignment horizontal="center" vertical="center"/>
    </xf>
    <xf numFmtId="0" fontId="4" fillId="0" borderId="68" xfId="0" applyFont="1" applyBorder="1" applyAlignment="1">
      <alignment horizontal="center" vertical="center" wrapText="1"/>
    </xf>
    <xf numFmtId="0" fontId="0" fillId="0" borderId="69" xfId="0" applyBorder="1" applyAlignment="1">
      <alignment horizontal="left" indent="1"/>
    </xf>
    <xf numFmtId="3" fontId="5" fillId="0" borderId="70" xfId="0" applyNumberFormat="1" applyFont="1" applyBorder="1" applyAlignment="1">
      <alignment horizontal="center"/>
    </xf>
    <xf numFmtId="3" fontId="0" fillId="0" borderId="71" xfId="0" applyNumberFormat="1" applyBorder="1" applyAlignment="1">
      <alignment horizontal="center" vertical="center"/>
    </xf>
    <xf numFmtId="3" fontId="0" fillId="0" borderId="72" xfId="0" applyNumberFormat="1" applyBorder="1" applyAlignment="1">
      <alignment horizontal="center" vertical="center"/>
    </xf>
    <xf numFmtId="3" fontId="0" fillId="0" borderId="73" xfId="0" applyNumberFormat="1" applyBorder="1" applyAlignment="1">
      <alignment horizontal="center" vertical="center"/>
    </xf>
    <xf numFmtId="0" fontId="3" fillId="4" borderId="74" xfId="0" applyFont="1" applyFill="1" applyBorder="1" applyAlignment="1">
      <alignment horizontal="center" vertical="center"/>
    </xf>
    <xf numFmtId="0" fontId="3" fillId="4" borderId="75" xfId="0" applyFont="1" applyFill="1" applyBorder="1" applyAlignment="1">
      <alignment horizontal="center" vertical="center"/>
    </xf>
    <xf numFmtId="0" fontId="4" fillId="0" borderId="76" xfId="0" applyFont="1" applyBorder="1" applyAlignment="1">
      <alignment horizontal="center" vertical="center" wrapText="1"/>
    </xf>
    <xf numFmtId="3" fontId="0" fillId="0" borderId="77" xfId="0" applyNumberFormat="1" applyBorder="1" applyAlignment="1">
      <alignment horizontal="left" vertical="center"/>
    </xf>
    <xf numFmtId="3" fontId="0" fillId="0" borderId="78" xfId="0" applyNumberFormat="1" applyBorder="1" applyAlignment="1">
      <alignment horizontal="center" vertical="center"/>
    </xf>
    <xf numFmtId="0" fontId="4" fillId="0" borderId="79" xfId="0" applyFont="1" applyBorder="1" applyAlignment="1">
      <alignment horizontal="center" vertical="center" wrapText="1"/>
    </xf>
    <xf numFmtId="3" fontId="0" fillId="0" borderId="80" xfId="0" applyNumberFormat="1" applyBorder="1" applyAlignment="1">
      <alignment horizontal="left" vertical="center"/>
    </xf>
    <xf numFmtId="3" fontId="0" fillId="0" borderId="81" xfId="0" applyNumberFormat="1" applyBorder="1" applyAlignment="1">
      <alignment horizontal="center" vertical="center"/>
    </xf>
    <xf numFmtId="0" fontId="4" fillId="0" borderId="82" xfId="0" applyFont="1" applyBorder="1" applyAlignment="1">
      <alignment horizontal="center" vertical="center" wrapText="1"/>
    </xf>
    <xf numFmtId="3" fontId="0" fillId="0" borderId="83" xfId="0" applyNumberFormat="1" applyBorder="1" applyAlignment="1">
      <alignment horizontal="left" vertical="center"/>
    </xf>
    <xf numFmtId="3" fontId="0" fillId="0" borderId="84" xfId="0" applyNumberFormat="1" applyBorder="1" applyAlignment="1">
      <alignment horizontal="center" vertical="center"/>
    </xf>
    <xf numFmtId="3" fontId="5" fillId="0" borderId="57" xfId="0" applyNumberFormat="1" applyFont="1" applyBorder="1" applyAlignment="1">
      <alignment horizontal="left" indent="1"/>
    </xf>
    <xf numFmtId="3" fontId="0" fillId="0" borderId="58" xfId="0" applyNumberFormat="1" applyBorder="1" applyAlignment="1">
      <alignment horizontal="center" vertical="center"/>
    </xf>
    <xf numFmtId="3" fontId="5" fillId="0" borderId="82" xfId="0" applyNumberFormat="1" applyFont="1" applyBorder="1" applyAlignment="1">
      <alignment horizontal="left" indent="1"/>
    </xf>
    <xf numFmtId="3" fontId="0" fillId="0" borderId="31" xfId="0" applyNumberFormat="1" applyBorder="1" applyAlignment="1">
      <alignment horizontal="center" vertical="center"/>
    </xf>
    <xf numFmtId="3" fontId="0" fillId="0" borderId="85" xfId="0" applyNumberFormat="1" applyBorder="1" applyAlignment="1">
      <alignment horizontal="center" vertical="center"/>
    </xf>
    <xf numFmtId="3" fontId="0" fillId="0" borderId="86" xfId="0" applyNumberFormat="1" applyBorder="1" applyAlignment="1">
      <alignment horizontal="center" vertical="center"/>
    </xf>
    <xf numFmtId="3" fontId="0" fillId="0" borderId="87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165" fontId="7" fillId="8" borderId="15" xfId="1" applyNumberFormat="1" applyFont="1" applyFill="1" applyBorder="1" applyAlignment="1">
      <alignment horizontal="center" vertical="center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83;&#1103;%20&#1060;&#1080;&#1085;&#1082;&#1080;/1.&#1060;&#1080;&#1085;%20&#1084;&#1086;&#1076;&#1077;&#1083;&#1100;/&#1060;&#1080;&#1085;&#1072;&#1085;&#1089;&#1086;&#1074;&#1086;-&#1101;&#1082;&#1086;&#1085;&#1086;&#1084;&#1080;&#1095;&#1077;&#1089;&#1082;&#1072;&#1103;%20&#1084;&#1086;&#1076;&#1077;&#1083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ты"/>
      <sheetName val="Вводные данные"/>
      <sheetName val="ФП"/>
      <sheetName val="БДР"/>
      <sheetName val="Cash flow"/>
      <sheetName val="ГП"/>
      <sheetName val="по филиалам"/>
      <sheetName val="Цены"/>
      <sheetName val="ПП"/>
      <sheetName val="СПС"/>
      <sheetName val="недроп."/>
      <sheetName val="Парк+-"/>
      <sheetName val="Нормы труда"/>
      <sheetName val="ФОТ"/>
      <sheetName val="норма расх мат."/>
      <sheetName val="2ТЭ10МК"/>
      <sheetName val="СКД6е"/>
      <sheetName val="ТЭ33А"/>
      <sheetName val="расчеты"/>
      <sheetName val="Амортизация"/>
      <sheetName val="пробег"/>
      <sheetName val="Доходы"/>
      <sheetName val="Займ"/>
      <sheetName val="кредит"/>
      <sheetName val="opex"/>
      <sheetName val="топ,эл"/>
      <sheetName val="capex"/>
      <sheetName val="расш расходов"/>
      <sheetName val="факт БДР"/>
      <sheetName val="Существующий парк"/>
      <sheetName val="1"/>
      <sheetName val="структура"/>
    </sheetNames>
    <sheetDataSet>
      <sheetData sheetId="0"/>
      <sheetData sheetId="1">
        <row r="32">
          <cell r="B32" t="str">
            <v>Ежегодная индексация цен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3"/>
  <sheetViews>
    <sheetView tabSelected="1" workbookViewId="0">
      <selection activeCell="R6" sqref="R6"/>
    </sheetView>
  </sheetViews>
  <sheetFormatPr defaultRowHeight="15" outlineLevelCol="1" x14ac:dyDescent="0.25"/>
  <cols>
    <col min="1" max="1" width="1.140625" customWidth="1"/>
    <col min="2" max="2" width="14" customWidth="1" outlineLevel="1"/>
    <col min="3" max="3" width="23.28515625" customWidth="1" outlineLevel="1"/>
    <col min="4" max="4" width="11.28515625" style="41" customWidth="1" outlineLevel="1"/>
    <col min="5" max="5" width="10.42578125" style="41" customWidth="1" outlineLevel="1"/>
    <col min="6" max="6" width="10.5703125" style="41" customWidth="1" outlineLevel="1"/>
    <col min="7" max="7" width="11.42578125" style="41" customWidth="1" outlineLevel="1"/>
    <col min="8" max="8" width="11.5703125" style="41" customWidth="1" outlineLevel="1"/>
    <col min="9" max="9" width="12.140625" style="41" customWidth="1" outlineLevel="1"/>
    <col min="10" max="10" width="11" style="41" customWidth="1" outlineLevel="1"/>
    <col min="11" max="13" width="11.42578125" style="41" customWidth="1" outlineLevel="1"/>
    <col min="14" max="14" width="11.28515625" style="41" customWidth="1" outlineLevel="1"/>
    <col min="16" max="16" width="16.42578125" bestFit="1" customWidth="1"/>
    <col min="17" max="17" width="13.140625" bestFit="1" customWidth="1"/>
    <col min="18" max="18" width="13" customWidth="1"/>
    <col min="19" max="19" width="9.42578125" bestFit="1" customWidth="1"/>
  </cols>
  <sheetData>
    <row r="1" spans="2:18" ht="15.75" thickBot="1" x14ac:dyDescent="0.3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8" ht="15.75" thickBot="1" x14ac:dyDescent="0.3">
      <c r="B2" s="2" t="str">
        <f>'[1]Вводные данные'!B32</f>
        <v>Ежегодная индексация цен</v>
      </c>
      <c r="C2" s="3"/>
      <c r="D2" s="4">
        <f>2.5%</f>
        <v>2.5000000000000001E-2</v>
      </c>
      <c r="E2" s="5">
        <f>2.5%</f>
        <v>2.5000000000000001E-2</v>
      </c>
      <c r="F2" s="6">
        <f t="shared" ref="F2:N2" si="0">E2</f>
        <v>2.5000000000000001E-2</v>
      </c>
      <c r="G2" s="6">
        <f t="shared" si="0"/>
        <v>2.5000000000000001E-2</v>
      </c>
      <c r="H2" s="6">
        <f t="shared" si="0"/>
        <v>2.5000000000000001E-2</v>
      </c>
      <c r="I2" s="6">
        <f t="shared" si="0"/>
        <v>2.5000000000000001E-2</v>
      </c>
      <c r="J2" s="6">
        <f t="shared" si="0"/>
        <v>2.5000000000000001E-2</v>
      </c>
      <c r="K2" s="6">
        <f t="shared" si="0"/>
        <v>2.5000000000000001E-2</v>
      </c>
      <c r="L2" s="6">
        <f t="shared" si="0"/>
        <v>2.5000000000000001E-2</v>
      </c>
      <c r="M2" s="6">
        <f t="shared" si="0"/>
        <v>2.5000000000000001E-2</v>
      </c>
      <c r="N2" s="7">
        <f t="shared" si="0"/>
        <v>2.5000000000000001E-2</v>
      </c>
    </row>
    <row r="3" spans="2:18" ht="15.75" thickBot="1" x14ac:dyDescent="0.3">
      <c r="B3" s="8" t="s">
        <v>1</v>
      </c>
      <c r="C3" s="9" t="s">
        <v>2</v>
      </c>
      <c r="D3" s="10">
        <v>2018</v>
      </c>
      <c r="E3" s="11" t="s">
        <v>3</v>
      </c>
      <c r="F3" s="12" t="s">
        <v>4</v>
      </c>
      <c r="G3" s="12" t="s">
        <v>5</v>
      </c>
      <c r="H3" s="12" t="s">
        <v>6</v>
      </c>
      <c r="I3" s="12" t="s">
        <v>7</v>
      </c>
      <c r="J3" s="12" t="s">
        <v>8</v>
      </c>
      <c r="K3" s="12" t="s">
        <v>9</v>
      </c>
      <c r="L3" s="12" t="s">
        <v>10</v>
      </c>
      <c r="M3" s="12" t="s">
        <v>11</v>
      </c>
      <c r="N3" s="13" t="s">
        <v>12</v>
      </c>
      <c r="P3" s="8" t="s">
        <v>1</v>
      </c>
      <c r="Q3" s="9" t="s">
        <v>2</v>
      </c>
      <c r="R3" s="10">
        <v>2018</v>
      </c>
    </row>
    <row r="4" spans="2:18" ht="15.75" thickBot="1" x14ac:dyDescent="0.3">
      <c r="B4" s="103" t="s">
        <v>13</v>
      </c>
      <c r="C4" s="14" t="s">
        <v>14</v>
      </c>
      <c r="D4" s="15">
        <v>41096.506657500002</v>
      </c>
      <c r="E4" s="16">
        <f t="shared" ref="E4:N4" si="1">D4*(1+E2)</f>
        <v>42123.919323937502</v>
      </c>
      <c r="F4" s="16">
        <f t="shared" si="1"/>
        <v>43177.017307035938</v>
      </c>
      <c r="G4" s="16">
        <f t="shared" si="1"/>
        <v>44256.442739711834</v>
      </c>
      <c r="H4" s="16">
        <f t="shared" si="1"/>
        <v>45362.853808204629</v>
      </c>
      <c r="I4" s="16">
        <f t="shared" si="1"/>
        <v>46496.925153409742</v>
      </c>
      <c r="J4" s="16">
        <f t="shared" si="1"/>
        <v>47659.348282244981</v>
      </c>
      <c r="K4" s="16">
        <f t="shared" si="1"/>
        <v>48850.831989301099</v>
      </c>
      <c r="L4" s="16">
        <f t="shared" si="1"/>
        <v>50072.102789033619</v>
      </c>
      <c r="M4" s="16">
        <f t="shared" si="1"/>
        <v>51323.905358759454</v>
      </c>
      <c r="N4" s="17">
        <f t="shared" si="1"/>
        <v>52607.002992728434</v>
      </c>
      <c r="P4" s="103" t="s">
        <v>13</v>
      </c>
      <c r="Q4" s="14" t="s">
        <v>14</v>
      </c>
      <c r="R4" s="106">
        <f>VLOOKUP(P4,$B$4:$N$30,3,FALSE)</f>
        <v>41096.506657500002</v>
      </c>
    </row>
    <row r="5" spans="2:18" ht="15.75" thickBot="1" x14ac:dyDescent="0.3">
      <c r="B5" s="104"/>
      <c r="C5" s="18" t="s">
        <v>15</v>
      </c>
      <c r="D5" s="19">
        <v>11112.842789999999</v>
      </c>
      <c r="E5" s="20">
        <f>D5*(1+E2)</f>
        <v>11390.663859749999</v>
      </c>
      <c r="F5" s="20">
        <f t="shared" ref="F5:N5" si="2">E5*(1+F2)</f>
        <v>11675.430456243748</v>
      </c>
      <c r="G5" s="20">
        <f t="shared" si="2"/>
        <v>11967.316217649841</v>
      </c>
      <c r="H5" s="20">
        <f t="shared" si="2"/>
        <v>12266.499123091085</v>
      </c>
      <c r="I5" s="20">
        <f t="shared" si="2"/>
        <v>12573.161601168362</v>
      </c>
      <c r="J5" s="20">
        <f t="shared" si="2"/>
        <v>12887.49064119757</v>
      </c>
      <c r="K5" s="20">
        <f t="shared" si="2"/>
        <v>13209.677907227508</v>
      </c>
      <c r="L5" s="20">
        <f t="shared" si="2"/>
        <v>13539.919854908194</v>
      </c>
      <c r="M5" s="20">
        <f t="shared" si="2"/>
        <v>13878.417851280898</v>
      </c>
      <c r="N5" s="21">
        <f t="shared" si="2"/>
        <v>14225.378297562918</v>
      </c>
      <c r="P5" s="104"/>
      <c r="Q5" s="18" t="s">
        <v>15</v>
      </c>
      <c r="R5" s="106" t="e">
        <f>VLOOKUP(P5,$B$4:$N$30,3,FALSE)</f>
        <v>#N/A</v>
      </c>
    </row>
    <row r="6" spans="2:18" ht="15.75" thickBot="1" x14ac:dyDescent="0.3">
      <c r="B6" s="104"/>
      <c r="C6" s="18" t="s">
        <v>16</v>
      </c>
      <c r="D6" s="19">
        <v>4317.678855000001</v>
      </c>
      <c r="E6" s="20">
        <f>D6*(1+E2)</f>
        <v>4425.6208263750004</v>
      </c>
      <c r="F6" s="20">
        <f t="shared" ref="F6:N6" si="3">E6*(1+F2)</f>
        <v>4536.2613470343749</v>
      </c>
      <c r="G6" s="20">
        <f t="shared" si="3"/>
        <v>4649.6678807102335</v>
      </c>
      <c r="H6" s="20">
        <f t="shared" si="3"/>
        <v>4765.909577727989</v>
      </c>
      <c r="I6" s="20">
        <f t="shared" si="3"/>
        <v>4885.0573171711885</v>
      </c>
      <c r="J6" s="20">
        <f t="shared" si="3"/>
        <v>5007.1837501004675</v>
      </c>
      <c r="K6" s="20">
        <f t="shared" si="3"/>
        <v>5132.3633438529787</v>
      </c>
      <c r="L6" s="20">
        <f t="shared" si="3"/>
        <v>5260.6724274493026</v>
      </c>
      <c r="M6" s="20">
        <f t="shared" si="3"/>
        <v>5392.1892381355347</v>
      </c>
      <c r="N6" s="21">
        <f t="shared" si="3"/>
        <v>5526.9939690889223</v>
      </c>
      <c r="P6" s="104"/>
      <c r="Q6" s="18" t="s">
        <v>16</v>
      </c>
      <c r="R6" s="106" t="e">
        <f t="shared" ref="R5:R10" si="4">VLOOKUP(P6,$B$4:$N$30,3,FALSE)</f>
        <v>#N/A</v>
      </c>
    </row>
    <row r="7" spans="2:18" ht="15.75" thickBot="1" x14ac:dyDescent="0.3">
      <c r="B7" s="104"/>
      <c r="C7" s="18" t="s">
        <v>17</v>
      </c>
      <c r="D7" s="19">
        <v>862.64010000000007</v>
      </c>
      <c r="E7" s="20">
        <f>D7*(1+E2)</f>
        <v>884.20610250000004</v>
      </c>
      <c r="F7" s="20">
        <f t="shared" ref="F7:M7" si="5">E7*(1+F2)</f>
        <v>906.31125506249998</v>
      </c>
      <c r="G7" s="20">
        <f t="shared" si="5"/>
        <v>928.96903643906239</v>
      </c>
      <c r="H7" s="20">
        <f t="shared" si="5"/>
        <v>952.19326235003882</v>
      </c>
      <c r="I7" s="20">
        <f t="shared" si="5"/>
        <v>975.99809390878966</v>
      </c>
      <c r="J7" s="20">
        <f t="shared" si="5"/>
        <v>1000.3980462565094</v>
      </c>
      <c r="K7" s="20">
        <f t="shared" si="5"/>
        <v>1025.407997412922</v>
      </c>
      <c r="L7" s="20">
        <f t="shared" si="5"/>
        <v>1051.043197348245</v>
      </c>
      <c r="M7" s="20">
        <f t="shared" si="5"/>
        <v>1077.3192772819511</v>
      </c>
      <c r="N7" s="21">
        <f>M7*(1+N2)</f>
        <v>1104.2522592139999</v>
      </c>
      <c r="P7" s="104"/>
      <c r="Q7" s="18" t="s">
        <v>17</v>
      </c>
      <c r="R7" s="106" t="e">
        <f t="shared" si="4"/>
        <v>#N/A</v>
      </c>
    </row>
    <row r="8" spans="2:18" ht="15.75" thickBot="1" x14ac:dyDescent="0.3">
      <c r="B8" s="104"/>
      <c r="C8" s="18" t="s">
        <v>18</v>
      </c>
      <c r="D8" s="19">
        <v>308.37366000000003</v>
      </c>
      <c r="E8" s="20">
        <f>D8*(1+E2)</f>
        <v>316.08300150000002</v>
      </c>
      <c r="F8" s="20">
        <f t="shared" ref="F8:N8" si="6">E8*(1+F2)</f>
        <v>323.98507653749999</v>
      </c>
      <c r="G8" s="20">
        <f t="shared" si="6"/>
        <v>332.08470345093747</v>
      </c>
      <c r="H8" s="20">
        <f t="shared" si="6"/>
        <v>340.38682103721089</v>
      </c>
      <c r="I8" s="20">
        <f t="shared" si="6"/>
        <v>348.89649156314113</v>
      </c>
      <c r="J8" s="20">
        <f t="shared" si="6"/>
        <v>357.6189038522196</v>
      </c>
      <c r="K8" s="20">
        <f t="shared" si="6"/>
        <v>366.55937644852509</v>
      </c>
      <c r="L8" s="20">
        <f t="shared" si="6"/>
        <v>375.72336085973819</v>
      </c>
      <c r="M8" s="20">
        <f t="shared" si="6"/>
        <v>385.11644488123159</v>
      </c>
      <c r="N8" s="21">
        <f t="shared" si="6"/>
        <v>394.74435600326234</v>
      </c>
      <c r="P8" s="104"/>
      <c r="Q8" s="18" t="s">
        <v>18</v>
      </c>
      <c r="R8" s="106" t="e">
        <f t="shared" si="4"/>
        <v>#N/A</v>
      </c>
    </row>
    <row r="9" spans="2:18" ht="15.75" thickBot="1" x14ac:dyDescent="0.3">
      <c r="B9" s="104"/>
      <c r="C9" s="18" t="s">
        <v>19</v>
      </c>
      <c r="D9" s="19">
        <v>12.140730000000001</v>
      </c>
      <c r="E9" s="20">
        <f>D9*(1+E2)</f>
        <v>12.444248250000001</v>
      </c>
      <c r="F9" s="20">
        <f>E9*(1+F2)</f>
        <v>12.75535445625</v>
      </c>
      <c r="G9" s="20">
        <f t="shared" ref="G9:N9" si="7">F9*(1+G2)</f>
        <v>13.074238317656249</v>
      </c>
      <c r="H9" s="20">
        <f t="shared" si="7"/>
        <v>13.401094275597654</v>
      </c>
      <c r="I9" s="20">
        <f t="shared" si="7"/>
        <v>13.736121632487594</v>
      </c>
      <c r="J9" s="20">
        <f t="shared" si="7"/>
        <v>14.079524673299781</v>
      </c>
      <c r="K9" s="20">
        <f t="shared" si="7"/>
        <v>14.431512790132274</v>
      </c>
      <c r="L9" s="20">
        <f t="shared" si="7"/>
        <v>14.792300609885579</v>
      </c>
      <c r="M9" s="20">
        <f t="shared" si="7"/>
        <v>15.162108125132718</v>
      </c>
      <c r="N9" s="21">
        <f t="shared" si="7"/>
        <v>15.541160828261035</v>
      </c>
      <c r="P9" s="104"/>
      <c r="Q9" s="18" t="s">
        <v>19</v>
      </c>
      <c r="R9" s="106" t="e">
        <f t="shared" si="4"/>
        <v>#N/A</v>
      </c>
    </row>
    <row r="10" spans="2:18" ht="15.75" thickBot="1" x14ac:dyDescent="0.3">
      <c r="B10" s="105"/>
      <c r="C10" s="22" t="s">
        <v>20</v>
      </c>
      <c r="D10" s="23">
        <v>16.428352500000003</v>
      </c>
      <c r="E10" s="24">
        <f>D10*(1+E2)</f>
        <v>16.8390613125</v>
      </c>
      <c r="F10" s="24">
        <f t="shared" ref="F10:M10" si="8">E10*(1+F2)</f>
        <v>17.2600378453125</v>
      </c>
      <c r="G10" s="24">
        <f t="shared" si="8"/>
        <v>17.691538791445311</v>
      </c>
      <c r="H10" s="24">
        <f t="shared" si="8"/>
        <v>18.133827261231442</v>
      </c>
      <c r="I10" s="24">
        <f t="shared" si="8"/>
        <v>18.587172942762226</v>
      </c>
      <c r="J10" s="24">
        <f t="shared" si="8"/>
        <v>19.051852266331281</v>
      </c>
      <c r="K10" s="24">
        <f t="shared" si="8"/>
        <v>19.528148572989561</v>
      </c>
      <c r="L10" s="24">
        <f t="shared" si="8"/>
        <v>20.016352287314298</v>
      </c>
      <c r="M10" s="24">
        <f t="shared" si="8"/>
        <v>20.516761094497152</v>
      </c>
      <c r="N10" s="25">
        <f>M10*(1+N2)</f>
        <v>21.029680121859577</v>
      </c>
      <c r="P10" s="105"/>
      <c r="Q10" s="22" t="s">
        <v>20</v>
      </c>
      <c r="R10" s="106" t="e">
        <f t="shared" si="4"/>
        <v>#N/A</v>
      </c>
    </row>
    <row r="11" spans="2:18" x14ac:dyDescent="0.25">
      <c r="B11" s="26" t="s">
        <v>21</v>
      </c>
      <c r="C11" s="14" t="s">
        <v>22</v>
      </c>
      <c r="D11" s="15">
        <v>93964.224700000006</v>
      </c>
      <c r="E11" s="16">
        <f>D11*(1+E2)</f>
        <v>96313.330317500004</v>
      </c>
      <c r="F11" s="16">
        <f t="shared" ref="F11:N11" si="9">E11*(1+F2)</f>
        <v>98721.163575437502</v>
      </c>
      <c r="G11" s="16">
        <f t="shared" si="9"/>
        <v>101189.19266482344</v>
      </c>
      <c r="H11" s="16">
        <f t="shared" si="9"/>
        <v>103718.92248144401</v>
      </c>
      <c r="I11" s="16">
        <f t="shared" si="9"/>
        <v>106311.8955434801</v>
      </c>
      <c r="J11" s="16">
        <f t="shared" si="9"/>
        <v>108969.69293206709</v>
      </c>
      <c r="K11" s="16">
        <f t="shared" si="9"/>
        <v>111693.93525536876</v>
      </c>
      <c r="L11" s="16">
        <f t="shared" si="9"/>
        <v>114486.28363675297</v>
      </c>
      <c r="M11" s="16">
        <f t="shared" si="9"/>
        <v>117348.44072767178</v>
      </c>
      <c r="N11" s="17">
        <f t="shared" si="9"/>
        <v>120282.15174586356</v>
      </c>
    </row>
    <row r="12" spans="2:18" x14ac:dyDescent="0.25">
      <c r="B12" s="27"/>
      <c r="C12" s="18" t="s">
        <v>14</v>
      </c>
      <c r="D12" s="19">
        <v>75610.304437500003</v>
      </c>
      <c r="E12" s="20">
        <f>D12*(1+E2)</f>
        <v>77500.562048437496</v>
      </c>
      <c r="F12" s="20">
        <f t="shared" ref="F12:N12" si="10">E12*(1+F2)</f>
        <v>79438.076099648431</v>
      </c>
      <c r="G12" s="20">
        <f t="shared" si="10"/>
        <v>81424.028002139632</v>
      </c>
      <c r="H12" s="20">
        <f t="shared" si="10"/>
        <v>83459.62870219312</v>
      </c>
      <c r="I12" s="20">
        <f t="shared" si="10"/>
        <v>85546.119419747934</v>
      </c>
      <c r="J12" s="20">
        <f t="shared" si="10"/>
        <v>87684.772405241631</v>
      </c>
      <c r="K12" s="20">
        <f t="shared" si="10"/>
        <v>89876.891715372665</v>
      </c>
      <c r="L12" s="20">
        <f t="shared" si="10"/>
        <v>92123.814008256973</v>
      </c>
      <c r="M12" s="20">
        <f t="shared" si="10"/>
        <v>94426.909358463396</v>
      </c>
      <c r="N12" s="21">
        <f t="shared" si="10"/>
        <v>96787.582092424971</v>
      </c>
    </row>
    <row r="13" spans="2:18" x14ac:dyDescent="0.25">
      <c r="B13" s="27"/>
      <c r="C13" s="28" t="s">
        <v>15</v>
      </c>
      <c r="D13" s="19">
        <v>24299.739450000001</v>
      </c>
      <c r="E13" s="20">
        <f>D13*(1+E2)</f>
        <v>24907.232936249999</v>
      </c>
      <c r="F13" s="20">
        <f t="shared" ref="F13:N13" si="11">E13*(1+F2)</f>
        <v>25529.913759656247</v>
      </c>
      <c r="G13" s="20">
        <f t="shared" si="11"/>
        <v>26168.161603647652</v>
      </c>
      <c r="H13" s="20">
        <f t="shared" si="11"/>
        <v>26822.365643738842</v>
      </c>
      <c r="I13" s="20">
        <f t="shared" si="11"/>
        <v>27492.92478483231</v>
      </c>
      <c r="J13" s="20">
        <f t="shared" si="11"/>
        <v>28180.247904453117</v>
      </c>
      <c r="K13" s="20">
        <f t="shared" si="11"/>
        <v>28884.754102064442</v>
      </c>
      <c r="L13" s="20">
        <f t="shared" si="11"/>
        <v>29606.87295461605</v>
      </c>
      <c r="M13" s="20">
        <f t="shared" si="11"/>
        <v>30347.04477848145</v>
      </c>
      <c r="N13" s="21">
        <f t="shared" si="11"/>
        <v>31105.720897943484</v>
      </c>
    </row>
    <row r="14" spans="2:18" x14ac:dyDescent="0.25">
      <c r="B14" s="27"/>
      <c r="C14" s="18" t="s">
        <v>17</v>
      </c>
      <c r="D14" s="19">
        <v>1325.2105125</v>
      </c>
      <c r="E14" s="20">
        <f>D14*(1+E2)</f>
        <v>1358.3407753125</v>
      </c>
      <c r="F14" s="20">
        <f t="shared" ref="F14:M14" si="12">E14*(1+F2)</f>
        <v>1392.2992946953125</v>
      </c>
      <c r="G14" s="20">
        <f t="shared" si="12"/>
        <v>1427.1067770626951</v>
      </c>
      <c r="H14" s="20">
        <f t="shared" si="12"/>
        <v>1462.7844464892623</v>
      </c>
      <c r="I14" s="20">
        <f t="shared" si="12"/>
        <v>1499.3540576514938</v>
      </c>
      <c r="J14" s="20">
        <f t="shared" si="12"/>
        <v>1536.837909092781</v>
      </c>
      <c r="K14" s="20">
        <f t="shared" si="12"/>
        <v>1575.2588568201004</v>
      </c>
      <c r="L14" s="20">
        <f t="shared" si="12"/>
        <v>1614.6403282406027</v>
      </c>
      <c r="M14" s="20">
        <f t="shared" si="12"/>
        <v>1655.0063364466175</v>
      </c>
      <c r="N14" s="21">
        <f>M14*(1+N2)</f>
        <v>1696.3814948577829</v>
      </c>
    </row>
    <row r="15" spans="2:18" x14ac:dyDescent="0.25">
      <c r="B15" s="27"/>
      <c r="C15" s="18" t="s">
        <v>19</v>
      </c>
      <c r="D15" s="19">
        <v>9.9908550000000016</v>
      </c>
      <c r="E15" s="20">
        <f>D15*(1+E2)</f>
        <v>10.240626375000002</v>
      </c>
      <c r="F15" s="20">
        <f t="shared" ref="F15:M15" si="13">E15*(1+F2)</f>
        <v>10.496642034375</v>
      </c>
      <c r="G15" s="20">
        <f t="shared" si="13"/>
        <v>10.759058085234374</v>
      </c>
      <c r="H15" s="20">
        <f t="shared" si="13"/>
        <v>11.028034537365231</v>
      </c>
      <c r="I15" s="20">
        <f t="shared" si="13"/>
        <v>11.303735400799361</v>
      </c>
      <c r="J15" s="20">
        <f t="shared" si="13"/>
        <v>11.586328785819344</v>
      </c>
      <c r="K15" s="20">
        <f t="shared" si="13"/>
        <v>11.875987005464827</v>
      </c>
      <c r="L15" s="20">
        <f t="shared" si="13"/>
        <v>12.172886680601447</v>
      </c>
      <c r="M15" s="20">
        <f t="shared" si="13"/>
        <v>12.477208847616483</v>
      </c>
      <c r="N15" s="21">
        <f>M15*(1+N2)</f>
        <v>12.789139068806893</v>
      </c>
    </row>
    <row r="16" spans="2:18" ht="15.75" thickBot="1" x14ac:dyDescent="0.3">
      <c r="B16" s="30"/>
      <c r="C16" s="22" t="s">
        <v>20</v>
      </c>
      <c r="D16" s="23">
        <v>23.586884999999999</v>
      </c>
      <c r="E16" s="24">
        <f>D16*(1+E2)</f>
        <v>24.176557124999995</v>
      </c>
      <c r="F16" s="24">
        <f t="shared" ref="F16:M16" si="14">E16*(1+F2)</f>
        <v>24.780971053124993</v>
      </c>
      <c r="G16" s="24">
        <f t="shared" si="14"/>
        <v>25.400495329453115</v>
      </c>
      <c r="H16" s="24">
        <f t="shared" si="14"/>
        <v>26.035507712689441</v>
      </c>
      <c r="I16" s="24">
        <f t="shared" si="14"/>
        <v>26.686395405506673</v>
      </c>
      <c r="J16" s="24">
        <f t="shared" si="14"/>
        <v>27.353555290644337</v>
      </c>
      <c r="K16" s="24">
        <f t="shared" si="14"/>
        <v>28.037394172910442</v>
      </c>
      <c r="L16" s="24">
        <f t="shared" si="14"/>
        <v>28.738329027233203</v>
      </c>
      <c r="M16" s="24">
        <f t="shared" si="14"/>
        <v>29.45678725291403</v>
      </c>
      <c r="N16" s="25">
        <f>M16*(1+N2)</f>
        <v>30.193206934236876</v>
      </c>
    </row>
    <row r="17" spans="2:16" x14ac:dyDescent="0.25">
      <c r="B17" s="26" t="s">
        <v>23</v>
      </c>
      <c r="C17" s="14" t="s">
        <v>14</v>
      </c>
      <c r="D17" s="15">
        <v>38165.201000000001</v>
      </c>
      <c r="E17" s="16">
        <f>D17*(1+E2)</f>
        <v>39119.331024999999</v>
      </c>
      <c r="F17" s="16">
        <f t="shared" ref="F17:N17" si="15">E17*(1+F2)</f>
        <v>40097.314300624996</v>
      </c>
      <c r="G17" s="16">
        <f t="shared" si="15"/>
        <v>41099.747158140613</v>
      </c>
      <c r="H17" s="16">
        <f t="shared" si="15"/>
        <v>42127.240837094127</v>
      </c>
      <c r="I17" s="16">
        <f t="shared" si="15"/>
        <v>43180.421858021473</v>
      </c>
      <c r="J17" s="16">
        <f t="shared" si="15"/>
        <v>44259.932404472005</v>
      </c>
      <c r="K17" s="16">
        <f t="shared" si="15"/>
        <v>45366.430714583803</v>
      </c>
      <c r="L17" s="16">
        <f t="shared" si="15"/>
        <v>46500.591482448392</v>
      </c>
      <c r="M17" s="16">
        <f t="shared" si="15"/>
        <v>47663.106269509597</v>
      </c>
      <c r="N17" s="17">
        <f t="shared" si="15"/>
        <v>48854.68392624733</v>
      </c>
      <c r="P17" s="29"/>
    </row>
    <row r="18" spans="2:16" x14ac:dyDescent="0.25">
      <c r="B18" s="27"/>
      <c r="C18" s="18" t="s">
        <v>15</v>
      </c>
      <c r="D18" s="19">
        <v>12149.869725000002</v>
      </c>
      <c r="E18" s="20">
        <f>D18*(1+E2)</f>
        <v>12453.616468125001</v>
      </c>
      <c r="F18" s="20">
        <f t="shared" ref="F18:M18" si="16">E18*(1+F2)</f>
        <v>12764.956879828125</v>
      </c>
      <c r="G18" s="20">
        <f t="shared" si="16"/>
        <v>13084.080801823828</v>
      </c>
      <c r="H18" s="20">
        <f t="shared" si="16"/>
        <v>13411.182821869423</v>
      </c>
      <c r="I18" s="20">
        <f t="shared" si="16"/>
        <v>13746.462392416157</v>
      </c>
      <c r="J18" s="20">
        <f t="shared" si="16"/>
        <v>14090.123952226561</v>
      </c>
      <c r="K18" s="20">
        <f t="shared" si="16"/>
        <v>14442.377051032223</v>
      </c>
      <c r="L18" s="20">
        <f t="shared" si="16"/>
        <v>14803.436477308027</v>
      </c>
      <c r="M18" s="20">
        <f t="shared" si="16"/>
        <v>15173.522389240727</v>
      </c>
      <c r="N18" s="21">
        <f>M18*(1+N2)</f>
        <v>15552.860448971744</v>
      </c>
    </row>
    <row r="19" spans="2:16" x14ac:dyDescent="0.25">
      <c r="B19" s="27"/>
      <c r="C19" s="18" t="s">
        <v>17</v>
      </c>
      <c r="D19" s="19">
        <v>458.78332500000005</v>
      </c>
      <c r="E19" s="20">
        <f>D19*(1+E2)</f>
        <v>470.25290812500003</v>
      </c>
      <c r="F19" s="20">
        <f t="shared" ref="F19:N19" si="17">E19*(1+F2)</f>
        <v>482.009230828125</v>
      </c>
      <c r="G19" s="20">
        <f t="shared" si="17"/>
        <v>494.05946159882808</v>
      </c>
      <c r="H19" s="20">
        <f t="shared" si="17"/>
        <v>506.41094813879874</v>
      </c>
      <c r="I19" s="20">
        <f t="shared" si="17"/>
        <v>519.07122184226864</v>
      </c>
      <c r="J19" s="20">
        <f t="shared" si="17"/>
        <v>532.04800238832536</v>
      </c>
      <c r="K19" s="20">
        <f t="shared" si="17"/>
        <v>545.34920244803345</v>
      </c>
      <c r="L19" s="20">
        <f t="shared" si="17"/>
        <v>558.98293250923427</v>
      </c>
      <c r="M19" s="20">
        <f t="shared" si="17"/>
        <v>572.95750582196513</v>
      </c>
      <c r="N19" s="21">
        <f t="shared" si="17"/>
        <v>587.28144346751424</v>
      </c>
    </row>
    <row r="20" spans="2:16" x14ac:dyDescent="0.25">
      <c r="B20" s="27"/>
      <c r="C20" s="18" t="s">
        <v>19</v>
      </c>
      <c r="D20" s="19">
        <v>9.9908550000000016</v>
      </c>
      <c r="E20" s="20">
        <f>D20*(1+E2)</f>
        <v>10.240626375000002</v>
      </c>
      <c r="F20" s="20">
        <f t="shared" ref="F20:M20" si="18">E20*(1+F2)</f>
        <v>10.496642034375</v>
      </c>
      <c r="G20" s="20">
        <f t="shared" si="18"/>
        <v>10.759058085234374</v>
      </c>
      <c r="H20" s="20">
        <f t="shared" si="18"/>
        <v>11.028034537365231</v>
      </c>
      <c r="I20" s="20">
        <f t="shared" si="18"/>
        <v>11.303735400799361</v>
      </c>
      <c r="J20" s="20">
        <f t="shared" si="18"/>
        <v>11.586328785819344</v>
      </c>
      <c r="K20" s="20">
        <f t="shared" si="18"/>
        <v>11.875987005464827</v>
      </c>
      <c r="L20" s="20">
        <f t="shared" si="18"/>
        <v>12.172886680601447</v>
      </c>
      <c r="M20" s="20">
        <f t="shared" si="18"/>
        <v>12.477208847616483</v>
      </c>
      <c r="N20" s="21">
        <f>M20*(1+N2)</f>
        <v>12.789139068806893</v>
      </c>
      <c r="P20" s="29"/>
    </row>
    <row r="21" spans="2:16" ht="15.75" thickBot="1" x14ac:dyDescent="0.3">
      <c r="B21" s="30"/>
      <c r="C21" s="22" t="s">
        <v>20</v>
      </c>
      <c r="D21" s="23">
        <v>18.522598499999997</v>
      </c>
      <c r="E21" s="24">
        <f>D21*(1+E2)</f>
        <v>18.985663462499996</v>
      </c>
      <c r="F21" s="24">
        <f t="shared" ref="F21:N21" si="19">E21*(1+F2)</f>
        <v>19.460305049062494</v>
      </c>
      <c r="G21" s="24">
        <f t="shared" si="19"/>
        <v>19.946812675289056</v>
      </c>
      <c r="H21" s="24">
        <f t="shared" si="19"/>
        <v>20.445482992171282</v>
      </c>
      <c r="I21" s="24">
        <f t="shared" si="19"/>
        <v>20.956620066975564</v>
      </c>
      <c r="J21" s="24">
        <f t="shared" si="19"/>
        <v>21.480535568649952</v>
      </c>
      <c r="K21" s="24">
        <f t="shared" si="19"/>
        <v>22.0175489578662</v>
      </c>
      <c r="L21" s="24">
        <f t="shared" si="19"/>
        <v>22.567987681812852</v>
      </c>
      <c r="M21" s="24">
        <f t="shared" si="19"/>
        <v>23.132187373858173</v>
      </c>
      <c r="N21" s="25">
        <f t="shared" si="19"/>
        <v>23.710492058204625</v>
      </c>
    </row>
    <row r="22" spans="2:16" x14ac:dyDescent="0.25">
      <c r="B22" s="26" t="s">
        <v>24</v>
      </c>
      <c r="C22" s="31" t="s">
        <v>15</v>
      </c>
      <c r="D22" s="15">
        <v>31440.871350000001</v>
      </c>
      <c r="E22" s="32">
        <f>D22*(1+E2)</f>
        <v>32226.89313375</v>
      </c>
      <c r="F22" s="16">
        <f t="shared" ref="F22:N22" si="20">E22*(1+F2)</f>
        <v>33032.565462093749</v>
      </c>
      <c r="G22" s="16">
        <f t="shared" si="20"/>
        <v>33858.37959864609</v>
      </c>
      <c r="H22" s="16">
        <f t="shared" si="20"/>
        <v>34704.839088612236</v>
      </c>
      <c r="I22" s="16">
        <f t="shared" si="20"/>
        <v>35572.460065827538</v>
      </c>
      <c r="J22" s="16">
        <f t="shared" si="20"/>
        <v>36461.771567473224</v>
      </c>
      <c r="K22" s="16">
        <f t="shared" si="20"/>
        <v>37373.315856660054</v>
      </c>
      <c r="L22" s="16">
        <f t="shared" si="20"/>
        <v>38307.648753076552</v>
      </c>
      <c r="M22" s="16">
        <f t="shared" si="20"/>
        <v>39265.339971903464</v>
      </c>
      <c r="N22" s="17">
        <f t="shared" si="20"/>
        <v>40246.973471201047</v>
      </c>
    </row>
    <row r="23" spans="2:16" x14ac:dyDescent="0.25">
      <c r="B23" s="27"/>
      <c r="C23" s="33" t="s">
        <v>16</v>
      </c>
      <c r="D23" s="19">
        <v>16437.307000000001</v>
      </c>
      <c r="E23" s="20">
        <f>D23*(1+E2)</f>
        <v>16848.239675000001</v>
      </c>
      <c r="F23" s="20">
        <f t="shared" ref="F23:M23" si="21">E23*(1+F2)</f>
        <v>17269.445666874999</v>
      </c>
      <c r="G23" s="20">
        <f t="shared" si="21"/>
        <v>17701.181808546873</v>
      </c>
      <c r="H23" s="20">
        <f t="shared" si="21"/>
        <v>18143.711353760544</v>
      </c>
      <c r="I23" s="20">
        <f t="shared" si="21"/>
        <v>18597.304137604555</v>
      </c>
      <c r="J23" s="20">
        <f t="shared" si="21"/>
        <v>19062.236741044668</v>
      </c>
      <c r="K23" s="20">
        <f t="shared" si="21"/>
        <v>19538.792659570783</v>
      </c>
      <c r="L23" s="20">
        <f t="shared" si="21"/>
        <v>20027.262476060052</v>
      </c>
      <c r="M23" s="20">
        <f t="shared" si="21"/>
        <v>20527.944037961552</v>
      </c>
      <c r="N23" s="21">
        <f>M23*(1+N2)</f>
        <v>21041.142638910587</v>
      </c>
      <c r="P23" s="29"/>
    </row>
    <row r="24" spans="2:16" x14ac:dyDescent="0.25">
      <c r="B24" s="27"/>
      <c r="C24" s="33" t="s">
        <v>17</v>
      </c>
      <c r="D24" s="34">
        <v>15237.307640000001</v>
      </c>
      <c r="E24" s="20">
        <f>D24*(1+E2)</f>
        <v>15618.240330999999</v>
      </c>
      <c r="F24" s="20">
        <f t="shared" ref="F24:M24" si="22">E24*(1+F2)</f>
        <v>16008.696339274999</v>
      </c>
      <c r="G24" s="20">
        <f t="shared" si="22"/>
        <v>16408.913747756873</v>
      </c>
      <c r="H24" s="20">
        <f t="shared" si="22"/>
        <v>16819.136591450791</v>
      </c>
      <c r="I24" s="20">
        <f t="shared" si="22"/>
        <v>17239.615006237058</v>
      </c>
      <c r="J24" s="20">
        <f t="shared" si="22"/>
        <v>17670.605381392983</v>
      </c>
      <c r="K24" s="20">
        <f t="shared" si="22"/>
        <v>18112.370515927807</v>
      </c>
      <c r="L24" s="20">
        <f t="shared" si="22"/>
        <v>18565.179778826001</v>
      </c>
      <c r="M24" s="20">
        <f t="shared" si="22"/>
        <v>19029.309273296651</v>
      </c>
      <c r="N24" s="21">
        <f>M24*(1+N2)</f>
        <v>19505.042005129064</v>
      </c>
    </row>
    <row r="25" spans="2:16" x14ac:dyDescent="0.25">
      <c r="B25" s="27"/>
      <c r="C25" s="33" t="s">
        <v>18</v>
      </c>
      <c r="D25" s="19"/>
      <c r="E25" s="20">
        <f>D25*(1+E2)</f>
        <v>0</v>
      </c>
      <c r="F25" s="20">
        <f t="shared" ref="F25:N25" si="23">E25*(1+F2)</f>
        <v>0</v>
      </c>
      <c r="G25" s="20">
        <f t="shared" si="23"/>
        <v>0</v>
      </c>
      <c r="H25" s="20">
        <f t="shared" si="23"/>
        <v>0</v>
      </c>
      <c r="I25" s="20">
        <f t="shared" si="23"/>
        <v>0</v>
      </c>
      <c r="J25" s="20">
        <f t="shared" si="23"/>
        <v>0</v>
      </c>
      <c r="K25" s="20">
        <f t="shared" si="23"/>
        <v>0</v>
      </c>
      <c r="L25" s="20">
        <f t="shared" si="23"/>
        <v>0</v>
      </c>
      <c r="M25" s="20">
        <f t="shared" si="23"/>
        <v>0</v>
      </c>
      <c r="N25" s="21">
        <f t="shared" si="23"/>
        <v>0</v>
      </c>
    </row>
    <row r="26" spans="2:16" x14ac:dyDescent="0.25">
      <c r="B26" s="27"/>
      <c r="C26" s="33" t="s">
        <v>19</v>
      </c>
      <c r="D26" s="19"/>
      <c r="E26" s="20">
        <f>D26*(1+E2)</f>
        <v>0</v>
      </c>
      <c r="F26" s="20">
        <f t="shared" ref="F26:N26" si="24">E26*(1+F2)</f>
        <v>0</v>
      </c>
      <c r="G26" s="20">
        <f t="shared" si="24"/>
        <v>0</v>
      </c>
      <c r="H26" s="20">
        <f t="shared" si="24"/>
        <v>0</v>
      </c>
      <c r="I26" s="20">
        <f t="shared" si="24"/>
        <v>0</v>
      </c>
      <c r="J26" s="20">
        <f t="shared" si="24"/>
        <v>0</v>
      </c>
      <c r="K26" s="20">
        <f t="shared" si="24"/>
        <v>0</v>
      </c>
      <c r="L26" s="20">
        <f t="shared" si="24"/>
        <v>0</v>
      </c>
      <c r="M26" s="20">
        <f t="shared" si="24"/>
        <v>0</v>
      </c>
      <c r="N26" s="21">
        <f t="shared" si="24"/>
        <v>0</v>
      </c>
    </row>
    <row r="27" spans="2:16" ht="15.75" thickBot="1" x14ac:dyDescent="0.3">
      <c r="B27" s="30"/>
      <c r="C27" s="35" t="s">
        <v>20</v>
      </c>
      <c r="D27" s="23"/>
      <c r="E27" s="24">
        <f>D27*(1+E9)</f>
        <v>0</v>
      </c>
      <c r="F27" s="24">
        <f t="shared" ref="F27:N27" si="25">E27*(1+F9)</f>
        <v>0</v>
      </c>
      <c r="G27" s="24">
        <f t="shared" si="25"/>
        <v>0</v>
      </c>
      <c r="H27" s="24">
        <f t="shared" si="25"/>
        <v>0</v>
      </c>
      <c r="I27" s="24">
        <f t="shared" si="25"/>
        <v>0</v>
      </c>
      <c r="J27" s="24">
        <f t="shared" si="25"/>
        <v>0</v>
      </c>
      <c r="K27" s="24">
        <f t="shared" si="25"/>
        <v>0</v>
      </c>
      <c r="L27" s="24">
        <f t="shared" si="25"/>
        <v>0</v>
      </c>
      <c r="M27" s="24">
        <f t="shared" si="25"/>
        <v>0</v>
      </c>
      <c r="N27" s="25">
        <f t="shared" si="25"/>
        <v>0</v>
      </c>
    </row>
    <row r="28" spans="2:16" x14ac:dyDescent="0.25">
      <c r="B28" s="26" t="s">
        <v>25</v>
      </c>
      <c r="C28" s="14" t="s">
        <v>17</v>
      </c>
      <c r="D28" s="15">
        <v>692.74800000000005</v>
      </c>
      <c r="E28" s="16">
        <f>D28*(1+E2)</f>
        <v>710.06669999999997</v>
      </c>
      <c r="F28" s="16">
        <f t="shared" ref="F28:M28" si="26">E28*(1+F2)</f>
        <v>727.81836749999991</v>
      </c>
      <c r="G28" s="16">
        <f t="shared" si="26"/>
        <v>746.01382668749989</v>
      </c>
      <c r="H28" s="16">
        <f t="shared" si="26"/>
        <v>764.66417235468737</v>
      </c>
      <c r="I28" s="16">
        <f t="shared" si="26"/>
        <v>783.78077666355443</v>
      </c>
      <c r="J28" s="16">
        <f t="shared" si="26"/>
        <v>803.37529608014324</v>
      </c>
      <c r="K28" s="16">
        <f t="shared" si="26"/>
        <v>823.45967848214673</v>
      </c>
      <c r="L28" s="16">
        <f t="shared" si="26"/>
        <v>844.04617044420036</v>
      </c>
      <c r="M28" s="16">
        <f t="shared" si="26"/>
        <v>865.14732470530532</v>
      </c>
      <c r="N28" s="17">
        <f>M28*(1+N2)</f>
        <v>886.77600782293791</v>
      </c>
    </row>
    <row r="29" spans="2:16" x14ac:dyDescent="0.25">
      <c r="B29" s="27"/>
      <c r="C29" s="18" t="s">
        <v>18</v>
      </c>
      <c r="D29" s="19">
        <v>266.19</v>
      </c>
      <c r="E29" s="20">
        <f>D29*(1+E2)</f>
        <v>272.84474999999998</v>
      </c>
      <c r="F29" s="20">
        <f t="shared" ref="F29:N29" si="27">E29*(1+F2)</f>
        <v>279.66586874999996</v>
      </c>
      <c r="G29" s="20">
        <f t="shared" si="27"/>
        <v>286.65751546874992</v>
      </c>
      <c r="H29" s="20">
        <f t="shared" si="27"/>
        <v>293.82395335546863</v>
      </c>
      <c r="I29" s="20">
        <f t="shared" si="27"/>
        <v>301.16955218935533</v>
      </c>
      <c r="J29" s="20">
        <f t="shared" si="27"/>
        <v>308.69879099408917</v>
      </c>
      <c r="K29" s="20">
        <f t="shared" si="27"/>
        <v>316.41626076894136</v>
      </c>
      <c r="L29" s="20">
        <f t="shared" si="27"/>
        <v>324.32666728816486</v>
      </c>
      <c r="M29" s="20">
        <f t="shared" si="27"/>
        <v>332.43483397036897</v>
      </c>
      <c r="N29" s="21">
        <f t="shared" si="27"/>
        <v>340.74570481962814</v>
      </c>
    </row>
    <row r="30" spans="2:16" ht="15.75" thickBot="1" x14ac:dyDescent="0.3">
      <c r="B30" s="30"/>
      <c r="C30" s="22" t="s">
        <v>19</v>
      </c>
      <c r="D30" s="23">
        <v>11.012</v>
      </c>
      <c r="E30" s="24">
        <f>D30*(1+E2)</f>
        <v>11.2873</v>
      </c>
      <c r="F30" s="24">
        <f t="shared" ref="F30:N30" si="28">E30*(1+F2)</f>
        <v>11.569482499999999</v>
      </c>
      <c r="G30" s="24">
        <f t="shared" si="28"/>
        <v>11.858719562499999</v>
      </c>
      <c r="H30" s="24">
        <f t="shared" si="28"/>
        <v>12.155187551562499</v>
      </c>
      <c r="I30" s="24">
        <f t="shared" si="28"/>
        <v>12.45906724035156</v>
      </c>
      <c r="J30" s="24">
        <f t="shared" si="28"/>
        <v>12.770543921360348</v>
      </c>
      <c r="K30" s="24">
        <f t="shared" si="28"/>
        <v>13.089807519394355</v>
      </c>
      <c r="L30" s="24">
        <f t="shared" si="28"/>
        <v>13.417052707379213</v>
      </c>
      <c r="M30" s="24">
        <f t="shared" si="28"/>
        <v>13.752479025063693</v>
      </c>
      <c r="N30" s="25">
        <f t="shared" si="28"/>
        <v>14.096291000690284</v>
      </c>
    </row>
    <row r="31" spans="2:16" ht="15.75" thickBot="1" x14ac:dyDescent="0.3">
      <c r="B31" s="36"/>
      <c r="C31" s="37"/>
      <c r="D31" s="38"/>
      <c r="E31" s="39"/>
      <c r="F31" s="39"/>
      <c r="G31" s="39"/>
      <c r="H31" s="39"/>
      <c r="I31" s="39"/>
      <c r="J31" s="39"/>
      <c r="K31" s="39"/>
      <c r="L31" s="39"/>
      <c r="M31" s="39"/>
      <c r="N31" s="40"/>
    </row>
    <row r="32" spans="2:16" ht="15.75" thickBot="1" x14ac:dyDescent="0.3"/>
    <row r="33" spans="2:16" ht="15.75" thickBot="1" x14ac:dyDescent="0.3">
      <c r="B33" s="42" t="s">
        <v>1</v>
      </c>
      <c r="C33" s="43"/>
      <c r="D33" s="44">
        <f>D3</f>
        <v>2018</v>
      </c>
      <c r="E33" s="11" t="str">
        <f t="shared" ref="E33:N33" si="29">E3</f>
        <v>2019 г.</v>
      </c>
      <c r="F33" s="12" t="str">
        <f t="shared" si="29"/>
        <v>2020 г.</v>
      </c>
      <c r="G33" s="12" t="str">
        <f t="shared" si="29"/>
        <v>2021 г.</v>
      </c>
      <c r="H33" s="12" t="str">
        <f t="shared" si="29"/>
        <v>2022 г.</v>
      </c>
      <c r="I33" s="12" t="str">
        <f t="shared" si="29"/>
        <v>2023 г.</v>
      </c>
      <c r="J33" s="12" t="str">
        <f t="shared" si="29"/>
        <v>2024 г.</v>
      </c>
      <c r="K33" s="12" t="str">
        <f t="shared" si="29"/>
        <v>2025 г.</v>
      </c>
      <c r="L33" s="12" t="str">
        <f t="shared" si="29"/>
        <v>2026 г.</v>
      </c>
      <c r="M33" s="12" t="str">
        <f t="shared" si="29"/>
        <v>2027 г.</v>
      </c>
      <c r="N33" s="13" t="str">
        <f t="shared" si="29"/>
        <v>2028 г.</v>
      </c>
    </row>
    <row r="34" spans="2:16" x14ac:dyDescent="0.25">
      <c r="B34" s="45" t="s">
        <v>26</v>
      </c>
      <c r="C34" s="46"/>
      <c r="D34" s="47">
        <v>39692.06005</v>
      </c>
      <c r="E34" s="48">
        <f t="shared" ref="E34:N34" si="30">D34*(1+E2)</f>
        <v>40684.361551249996</v>
      </c>
      <c r="F34" s="49">
        <f t="shared" si="30"/>
        <v>41701.47059003124</v>
      </c>
      <c r="G34" s="49">
        <f t="shared" si="30"/>
        <v>42744.007354782014</v>
      </c>
      <c r="H34" s="49">
        <f t="shared" si="30"/>
        <v>43812.607538651559</v>
      </c>
      <c r="I34" s="49">
        <f t="shared" si="30"/>
        <v>44907.922727117846</v>
      </c>
      <c r="J34" s="49">
        <f t="shared" si="30"/>
        <v>46030.620795295785</v>
      </c>
      <c r="K34" s="49">
        <f t="shared" si="30"/>
        <v>47181.386315178177</v>
      </c>
      <c r="L34" s="49">
        <f t="shared" si="30"/>
        <v>48360.920973057626</v>
      </c>
      <c r="M34" s="49">
        <f t="shared" si="30"/>
        <v>49569.943997384064</v>
      </c>
      <c r="N34" s="50">
        <f t="shared" si="30"/>
        <v>50809.192597318659</v>
      </c>
      <c r="O34" s="51"/>
      <c r="P34" s="29"/>
    </row>
    <row r="35" spans="2:16" x14ac:dyDescent="0.25">
      <c r="B35" s="52" t="s">
        <v>27</v>
      </c>
      <c r="C35" s="53"/>
      <c r="D35" s="54">
        <v>8088.35</v>
      </c>
      <c r="E35" s="55">
        <f t="shared" ref="E35:N35" si="31">D35*(1+E2)</f>
        <v>8290.5587500000001</v>
      </c>
      <c r="F35" s="56">
        <f t="shared" si="31"/>
        <v>8497.8227187499997</v>
      </c>
      <c r="G35" s="56">
        <f t="shared" si="31"/>
        <v>8710.2682867187486</v>
      </c>
      <c r="H35" s="56">
        <f t="shared" si="31"/>
        <v>8928.0249938867164</v>
      </c>
      <c r="I35" s="56">
        <f t="shared" si="31"/>
        <v>9151.2256187338844</v>
      </c>
      <c r="J35" s="56">
        <f t="shared" si="31"/>
        <v>9380.0062592022314</v>
      </c>
      <c r="K35" s="56">
        <f t="shared" si="31"/>
        <v>9614.5064156822864</v>
      </c>
      <c r="L35" s="56">
        <f t="shared" si="31"/>
        <v>9854.869076074343</v>
      </c>
      <c r="M35" s="56">
        <f t="shared" si="31"/>
        <v>10101.240802976201</v>
      </c>
      <c r="N35" s="57">
        <f t="shared" si="31"/>
        <v>10353.771823050605</v>
      </c>
    </row>
    <row r="36" spans="2:16" x14ac:dyDescent="0.25">
      <c r="B36" s="52" t="s">
        <v>28</v>
      </c>
      <c r="C36" s="53"/>
      <c r="D36" s="54">
        <v>40</v>
      </c>
      <c r="E36" s="55">
        <f t="shared" ref="E36:N36" si="32">D36*(1+E2)</f>
        <v>41</v>
      </c>
      <c r="F36" s="56">
        <f t="shared" si="32"/>
        <v>42.024999999999999</v>
      </c>
      <c r="G36" s="56">
        <f t="shared" si="32"/>
        <v>43.075624999999995</v>
      </c>
      <c r="H36" s="56">
        <f t="shared" si="32"/>
        <v>44.152515624999992</v>
      </c>
      <c r="I36" s="56">
        <f t="shared" si="32"/>
        <v>45.256328515624986</v>
      </c>
      <c r="J36" s="56">
        <f t="shared" si="32"/>
        <v>46.387736728515605</v>
      </c>
      <c r="K36" s="56">
        <f t="shared" si="32"/>
        <v>47.547430146728495</v>
      </c>
      <c r="L36" s="56">
        <f t="shared" si="32"/>
        <v>48.736115900396705</v>
      </c>
      <c r="M36" s="56">
        <f t="shared" si="32"/>
        <v>49.954518797906616</v>
      </c>
      <c r="N36" s="57">
        <f t="shared" si="32"/>
        <v>51.203381767854275</v>
      </c>
    </row>
    <row r="37" spans="2:16" x14ac:dyDescent="0.25">
      <c r="B37" s="52" t="s">
        <v>29</v>
      </c>
      <c r="C37" s="53"/>
      <c r="D37" s="54">
        <v>18461.63</v>
      </c>
      <c r="E37" s="55">
        <f t="shared" ref="E37:N37" si="33">D37*(1+E2)</f>
        <v>18923.170750000001</v>
      </c>
      <c r="F37" s="56">
        <f t="shared" si="33"/>
        <v>19396.250018750001</v>
      </c>
      <c r="G37" s="56">
        <f t="shared" si="33"/>
        <v>19881.156269218751</v>
      </c>
      <c r="H37" s="56">
        <f t="shared" si="33"/>
        <v>20378.185175949217</v>
      </c>
      <c r="I37" s="56">
        <f t="shared" si="33"/>
        <v>20887.639805347946</v>
      </c>
      <c r="J37" s="56">
        <f t="shared" si="33"/>
        <v>21409.830800481643</v>
      </c>
      <c r="K37" s="56">
        <f t="shared" si="33"/>
        <v>21945.076570493682</v>
      </c>
      <c r="L37" s="56">
        <f t="shared" si="33"/>
        <v>22493.703484756021</v>
      </c>
      <c r="M37" s="56">
        <f t="shared" si="33"/>
        <v>23056.04607187492</v>
      </c>
      <c r="N37" s="57">
        <f t="shared" si="33"/>
        <v>23632.447223671792</v>
      </c>
    </row>
    <row r="38" spans="2:16" ht="15.75" thickBot="1" x14ac:dyDescent="0.3">
      <c r="B38" s="58" t="s">
        <v>30</v>
      </c>
      <c r="C38" s="59"/>
      <c r="D38" s="60">
        <v>6066.2625000000007</v>
      </c>
      <c r="E38" s="61">
        <f t="shared" ref="E38:N38" si="34">D38*(1+E2)</f>
        <v>6217.9190625000001</v>
      </c>
      <c r="F38" s="62">
        <f t="shared" si="34"/>
        <v>6373.3670390624993</v>
      </c>
      <c r="G38" s="62">
        <f t="shared" si="34"/>
        <v>6532.701215039061</v>
      </c>
      <c r="H38" s="62">
        <f t="shared" si="34"/>
        <v>6696.0187454150373</v>
      </c>
      <c r="I38" s="62">
        <f t="shared" si="34"/>
        <v>6863.4192140504128</v>
      </c>
      <c r="J38" s="62">
        <f t="shared" si="34"/>
        <v>7035.0046944016722</v>
      </c>
      <c r="K38" s="62">
        <f t="shared" si="34"/>
        <v>7210.8798117617134</v>
      </c>
      <c r="L38" s="62">
        <f t="shared" si="34"/>
        <v>7391.1518070557559</v>
      </c>
      <c r="M38" s="62">
        <f t="shared" si="34"/>
        <v>7575.9306022321489</v>
      </c>
      <c r="N38" s="63">
        <f t="shared" si="34"/>
        <v>7765.3288672879517</v>
      </c>
    </row>
    <row r="40" spans="2:16" ht="15.75" thickBot="1" x14ac:dyDescent="0.3">
      <c r="B40" s="64"/>
    </row>
    <row r="41" spans="2:16" ht="15.75" thickBot="1" x14ac:dyDescent="0.3">
      <c r="B41" s="65" t="s">
        <v>1</v>
      </c>
      <c r="C41" s="65" t="s">
        <v>2</v>
      </c>
      <c r="D41" s="66">
        <f>D33</f>
        <v>2018</v>
      </c>
      <c r="E41" s="11" t="s">
        <v>31</v>
      </c>
      <c r="F41" s="11" t="s">
        <v>3</v>
      </c>
      <c r="G41" s="12" t="s">
        <v>4</v>
      </c>
      <c r="H41" s="12" t="s">
        <v>5</v>
      </c>
      <c r="I41" s="12" t="s">
        <v>6</v>
      </c>
      <c r="J41" s="12" t="s">
        <v>7</v>
      </c>
      <c r="K41" s="12" t="s">
        <v>8</v>
      </c>
      <c r="L41" s="12" t="s">
        <v>9</v>
      </c>
      <c r="M41" s="12" t="s">
        <v>10</v>
      </c>
      <c r="N41" s="13" t="s">
        <v>11</v>
      </c>
    </row>
    <row r="42" spans="2:16" x14ac:dyDescent="0.25">
      <c r="B42" s="67" t="s">
        <v>32</v>
      </c>
      <c r="C42" s="68" t="s">
        <v>33</v>
      </c>
      <c r="D42" s="69">
        <f>15385946.64/1000</f>
        <v>15385.94664</v>
      </c>
      <c r="E42" s="70">
        <f t="shared" ref="E42:N42" si="35">D42*(1+D2)</f>
        <v>15770.595305999999</v>
      </c>
      <c r="F42" s="71">
        <f t="shared" si="35"/>
        <v>16164.860188649998</v>
      </c>
      <c r="G42" s="71">
        <f t="shared" si="35"/>
        <v>16568.981693366248</v>
      </c>
      <c r="H42" s="71">
        <f t="shared" si="35"/>
        <v>16983.206235700403</v>
      </c>
      <c r="I42" s="71">
        <f t="shared" si="35"/>
        <v>17407.786391592912</v>
      </c>
      <c r="J42" s="71">
        <f t="shared" si="35"/>
        <v>17842.981051382732</v>
      </c>
      <c r="K42" s="71">
        <f t="shared" si="35"/>
        <v>18289.055577667299</v>
      </c>
      <c r="L42" s="71">
        <f t="shared" si="35"/>
        <v>18746.281967108978</v>
      </c>
      <c r="M42" s="71">
        <f t="shared" si="35"/>
        <v>19214.939016286702</v>
      </c>
      <c r="N42" s="72">
        <f t="shared" si="35"/>
        <v>19695.312491693869</v>
      </c>
    </row>
    <row r="43" spans="2:16" x14ac:dyDescent="0.25">
      <c r="B43" s="73"/>
      <c r="C43" s="74" t="s">
        <v>34</v>
      </c>
      <c r="D43" s="75">
        <f>8333638.38/1000</f>
        <v>8333.6383800000003</v>
      </c>
      <c r="E43" s="76">
        <f t="shared" ref="E43:N43" si="36">D43*(1+D2)</f>
        <v>8541.9793394999997</v>
      </c>
      <c r="F43" s="77">
        <f t="shared" si="36"/>
        <v>8755.5288229874986</v>
      </c>
      <c r="G43" s="77">
        <f t="shared" si="36"/>
        <v>8974.4170435621854</v>
      </c>
      <c r="H43" s="77">
        <f t="shared" si="36"/>
        <v>9198.7774696512388</v>
      </c>
      <c r="I43" s="77">
        <f t="shared" si="36"/>
        <v>9428.7469063925182</v>
      </c>
      <c r="J43" s="77">
        <f t="shared" si="36"/>
        <v>9664.4655790523302</v>
      </c>
      <c r="K43" s="77">
        <f t="shared" si="36"/>
        <v>9906.0772185286369</v>
      </c>
      <c r="L43" s="77">
        <f t="shared" si="36"/>
        <v>10153.729148991852</v>
      </c>
      <c r="M43" s="77">
        <f t="shared" si="36"/>
        <v>10407.572377716648</v>
      </c>
      <c r="N43" s="78">
        <f t="shared" si="36"/>
        <v>10667.761687159564</v>
      </c>
    </row>
    <row r="44" spans="2:16" x14ac:dyDescent="0.25">
      <c r="B44" s="73"/>
      <c r="C44" s="74" t="s">
        <v>15</v>
      </c>
      <c r="D44" s="75">
        <f>6611241.2/1000</f>
        <v>6611.2412000000004</v>
      </c>
      <c r="E44" s="76">
        <f t="shared" ref="E44:N44" si="37">D44*(1+D2)</f>
        <v>6776.5222299999996</v>
      </c>
      <c r="F44" s="77">
        <f t="shared" si="37"/>
        <v>6945.9352857499989</v>
      </c>
      <c r="G44" s="77">
        <f t="shared" si="37"/>
        <v>7119.5836678937485</v>
      </c>
      <c r="H44" s="77">
        <f t="shared" si="37"/>
        <v>7297.5732595910913</v>
      </c>
      <c r="I44" s="77">
        <f t="shared" si="37"/>
        <v>7480.0125910808683</v>
      </c>
      <c r="J44" s="77">
        <f t="shared" si="37"/>
        <v>7667.0129058578896</v>
      </c>
      <c r="K44" s="77">
        <f t="shared" si="37"/>
        <v>7858.6882285043357</v>
      </c>
      <c r="L44" s="77">
        <f t="shared" si="37"/>
        <v>8055.1554342169438</v>
      </c>
      <c r="M44" s="77">
        <f t="shared" si="37"/>
        <v>8256.5343200723673</v>
      </c>
      <c r="N44" s="78">
        <f t="shared" si="37"/>
        <v>8462.9476780741752</v>
      </c>
    </row>
    <row r="45" spans="2:16" x14ac:dyDescent="0.25">
      <c r="B45" s="73"/>
      <c r="C45" s="74" t="s">
        <v>16</v>
      </c>
      <c r="D45" s="75">
        <f>2982965.08/1000</f>
        <v>2982.9650799999999</v>
      </c>
      <c r="E45" s="76">
        <f t="shared" ref="E45:N45" si="38">D45*(1+D2)</f>
        <v>3057.5392069999998</v>
      </c>
      <c r="F45" s="77">
        <f t="shared" si="38"/>
        <v>3133.9776871749996</v>
      </c>
      <c r="G45" s="77">
        <f t="shared" si="38"/>
        <v>3212.3271293543744</v>
      </c>
      <c r="H45" s="77">
        <f t="shared" si="38"/>
        <v>3292.6353075882334</v>
      </c>
      <c r="I45" s="77">
        <f t="shared" si="38"/>
        <v>3374.9511902779391</v>
      </c>
      <c r="J45" s="77">
        <f t="shared" si="38"/>
        <v>3459.3249700348874</v>
      </c>
      <c r="K45" s="77">
        <f t="shared" si="38"/>
        <v>3545.8080942857591</v>
      </c>
      <c r="L45" s="77">
        <f t="shared" si="38"/>
        <v>3634.4532966429028</v>
      </c>
      <c r="M45" s="77">
        <f t="shared" si="38"/>
        <v>3725.3146290589752</v>
      </c>
      <c r="N45" s="78">
        <f t="shared" si="38"/>
        <v>3818.4474947854492</v>
      </c>
    </row>
    <row r="46" spans="2:16" x14ac:dyDescent="0.25">
      <c r="B46" s="73"/>
      <c r="C46" s="74" t="s">
        <v>17</v>
      </c>
      <c r="D46" s="75">
        <f>383787.84/1000</f>
        <v>383.78784000000002</v>
      </c>
      <c r="E46" s="76">
        <f t="shared" ref="E46:N46" si="39">D46*(1+D2)</f>
        <v>393.38253599999996</v>
      </c>
      <c r="F46" s="77">
        <f t="shared" si="39"/>
        <v>403.21709939999994</v>
      </c>
      <c r="G46" s="77">
        <f t="shared" si="39"/>
        <v>413.29752688499991</v>
      </c>
      <c r="H46" s="77">
        <f t="shared" si="39"/>
        <v>423.62996505712488</v>
      </c>
      <c r="I46" s="77">
        <f t="shared" si="39"/>
        <v>434.22071418355296</v>
      </c>
      <c r="J46" s="77">
        <f t="shared" si="39"/>
        <v>445.07623203814177</v>
      </c>
      <c r="K46" s="77">
        <f t="shared" si="39"/>
        <v>456.20313783909529</v>
      </c>
      <c r="L46" s="77">
        <f t="shared" si="39"/>
        <v>467.60821628507261</v>
      </c>
      <c r="M46" s="77">
        <f t="shared" si="39"/>
        <v>479.29842169219938</v>
      </c>
      <c r="N46" s="78">
        <f t="shared" si="39"/>
        <v>491.2808822345043</v>
      </c>
    </row>
    <row r="47" spans="2:16" x14ac:dyDescent="0.25">
      <c r="B47" s="73"/>
      <c r="C47" s="74" t="s">
        <v>18</v>
      </c>
      <c r="D47" s="75">
        <f>77755.24/1000</f>
        <v>77.755240000000001</v>
      </c>
      <c r="E47" s="76">
        <f t="shared" ref="E47:N47" si="40">D47*(1+D2)</f>
        <v>79.699120999999991</v>
      </c>
      <c r="F47" s="77">
        <f t="shared" si="40"/>
        <v>81.691599024999988</v>
      </c>
      <c r="G47" s="77">
        <f t="shared" si="40"/>
        <v>83.733889000624984</v>
      </c>
      <c r="H47" s="77">
        <f t="shared" si="40"/>
        <v>85.827236225640604</v>
      </c>
      <c r="I47" s="77">
        <f t="shared" si="40"/>
        <v>87.972917131281605</v>
      </c>
      <c r="J47" s="77">
        <f t="shared" si="40"/>
        <v>90.172240059563634</v>
      </c>
      <c r="K47" s="77">
        <f t="shared" si="40"/>
        <v>92.426546061052719</v>
      </c>
      <c r="L47" s="77">
        <f t="shared" si="40"/>
        <v>94.73720971257903</v>
      </c>
      <c r="M47" s="77">
        <f t="shared" si="40"/>
        <v>97.105639955393499</v>
      </c>
      <c r="N47" s="78">
        <f t="shared" si="40"/>
        <v>99.533280954278325</v>
      </c>
    </row>
    <row r="48" spans="2:16" ht="15.75" thickBot="1" x14ac:dyDescent="0.3">
      <c r="B48" s="79"/>
      <c r="C48" s="80" t="s">
        <v>19</v>
      </c>
      <c r="D48" s="81">
        <f>8392.02/1000</f>
        <v>8.3920200000000005</v>
      </c>
      <c r="E48" s="82">
        <f t="shared" ref="E48:N48" si="41">D48*(1+D2)</f>
        <v>8.6018205000000005</v>
      </c>
      <c r="F48" s="83">
        <f t="shared" si="41"/>
        <v>8.8168660125000002</v>
      </c>
      <c r="G48" s="83">
        <f t="shared" si="41"/>
        <v>9.0372876628124992</v>
      </c>
      <c r="H48" s="83">
        <f t="shared" si="41"/>
        <v>9.263219854382811</v>
      </c>
      <c r="I48" s="83">
        <f t="shared" si="41"/>
        <v>9.4948003507423806</v>
      </c>
      <c r="J48" s="83">
        <f t="shared" si="41"/>
        <v>9.7321703595109401</v>
      </c>
      <c r="K48" s="83">
        <f t="shared" si="41"/>
        <v>9.975474618498712</v>
      </c>
      <c r="L48" s="83">
        <f t="shared" si="41"/>
        <v>10.224861483961179</v>
      </c>
      <c r="M48" s="83">
        <f t="shared" si="41"/>
        <v>10.480483021060207</v>
      </c>
      <c r="N48" s="84">
        <f t="shared" si="41"/>
        <v>10.742495096586712</v>
      </c>
    </row>
    <row r="50" spans="2:14" ht="15.75" thickBot="1" x14ac:dyDescent="0.3">
      <c r="B50" s="64"/>
    </row>
    <row r="51" spans="2:14" ht="15.75" thickBot="1" x14ac:dyDescent="0.3">
      <c r="B51" s="65" t="s">
        <v>2</v>
      </c>
      <c r="C51" s="85" t="s">
        <v>2</v>
      </c>
      <c r="D51" s="86" t="s">
        <v>31</v>
      </c>
      <c r="E51" s="11" t="s">
        <v>3</v>
      </c>
      <c r="F51" s="12" t="s">
        <v>4</v>
      </c>
      <c r="G51" s="12" t="s">
        <v>5</v>
      </c>
      <c r="H51" s="12" t="s">
        <v>6</v>
      </c>
      <c r="I51" s="12" t="s">
        <v>7</v>
      </c>
      <c r="J51" s="12" t="s">
        <v>8</v>
      </c>
      <c r="K51" s="12" t="s">
        <v>9</v>
      </c>
      <c r="L51" s="12" t="s">
        <v>10</v>
      </c>
      <c r="M51" s="12" t="s">
        <v>11</v>
      </c>
      <c r="N51" s="13" t="s">
        <v>12</v>
      </c>
    </row>
    <row r="52" spans="2:14" x14ac:dyDescent="0.25">
      <c r="B52" s="87" t="s">
        <v>35</v>
      </c>
      <c r="C52" s="88" t="s">
        <v>36</v>
      </c>
      <c r="D52" s="89"/>
      <c r="E52" s="70"/>
      <c r="F52" s="71"/>
      <c r="G52" s="71"/>
      <c r="H52" s="71"/>
      <c r="I52" s="71"/>
      <c r="J52" s="71"/>
      <c r="K52" s="71"/>
      <c r="L52" s="71"/>
      <c r="M52" s="71"/>
      <c r="N52" s="72"/>
    </row>
    <row r="53" spans="2:14" x14ac:dyDescent="0.25">
      <c r="B53" s="90"/>
      <c r="C53" s="91" t="s">
        <v>22</v>
      </c>
      <c r="D53" s="92"/>
      <c r="E53" s="76"/>
      <c r="F53" s="77"/>
      <c r="G53" s="77"/>
      <c r="H53" s="77"/>
      <c r="I53" s="77"/>
      <c r="J53" s="77"/>
      <c r="K53" s="77"/>
      <c r="L53" s="77"/>
      <c r="M53" s="77"/>
      <c r="N53" s="78"/>
    </row>
    <row r="54" spans="2:14" ht="15.75" thickBot="1" x14ac:dyDescent="0.3">
      <c r="B54" s="93"/>
      <c r="C54" s="94" t="s">
        <v>37</v>
      </c>
      <c r="D54" s="95"/>
      <c r="E54" s="82"/>
      <c r="F54" s="83"/>
      <c r="G54" s="83"/>
      <c r="H54" s="83"/>
      <c r="I54" s="83"/>
      <c r="J54" s="83"/>
      <c r="K54" s="83"/>
      <c r="L54" s="83"/>
      <c r="M54" s="83"/>
      <c r="N54" s="84"/>
    </row>
    <row r="56" spans="2:14" ht="15.75" thickBot="1" x14ac:dyDescent="0.3">
      <c r="B56" s="64"/>
    </row>
    <row r="57" spans="2:14" ht="15.75" thickBot="1" x14ac:dyDescent="0.3">
      <c r="B57" s="65" t="s">
        <v>2</v>
      </c>
      <c r="C57" s="65" t="s">
        <v>2</v>
      </c>
      <c r="D57" s="44" t="s">
        <v>31</v>
      </c>
      <c r="E57" s="11" t="s">
        <v>3</v>
      </c>
      <c r="F57" s="12" t="s">
        <v>4</v>
      </c>
      <c r="G57" s="12" t="s">
        <v>5</v>
      </c>
      <c r="H57" s="12" t="s">
        <v>6</v>
      </c>
      <c r="I57" s="12" t="s">
        <v>7</v>
      </c>
      <c r="J57" s="12" t="s">
        <v>8</v>
      </c>
      <c r="K57" s="12" t="s">
        <v>9</v>
      </c>
      <c r="L57" s="12" t="s">
        <v>10</v>
      </c>
      <c r="M57" s="12" t="s">
        <v>11</v>
      </c>
      <c r="N57" s="13" t="s">
        <v>12</v>
      </c>
    </row>
    <row r="58" spans="2:14" x14ac:dyDescent="0.25">
      <c r="B58" s="87" t="s">
        <v>38</v>
      </c>
      <c r="C58" s="96"/>
      <c r="D58" s="97"/>
      <c r="E58" s="70"/>
      <c r="F58" s="71"/>
      <c r="G58" s="71"/>
      <c r="H58" s="71"/>
      <c r="I58" s="71"/>
      <c r="J58" s="71"/>
      <c r="K58" s="71"/>
      <c r="L58" s="71"/>
      <c r="M58" s="71"/>
      <c r="N58" s="72"/>
    </row>
    <row r="59" spans="2:14" x14ac:dyDescent="0.25">
      <c r="B59" s="90"/>
      <c r="C59" s="96"/>
      <c r="D59" s="97"/>
      <c r="E59" s="70"/>
      <c r="F59" s="71"/>
      <c r="G59" s="71"/>
      <c r="H59" s="71"/>
      <c r="I59" s="71"/>
      <c r="J59" s="71"/>
      <c r="K59" s="71"/>
      <c r="L59" s="71"/>
      <c r="M59" s="71"/>
      <c r="N59" s="72"/>
    </row>
    <row r="60" spans="2:14" x14ac:dyDescent="0.25">
      <c r="B60" s="90"/>
      <c r="C60" s="96"/>
      <c r="D60" s="97"/>
      <c r="E60" s="70"/>
      <c r="F60" s="71"/>
      <c r="G60" s="71"/>
      <c r="H60" s="71"/>
      <c r="I60" s="71"/>
      <c r="J60" s="71"/>
      <c r="K60" s="71"/>
      <c r="L60" s="71"/>
      <c r="M60" s="71"/>
      <c r="N60" s="72"/>
    </row>
    <row r="61" spans="2:14" x14ac:dyDescent="0.25">
      <c r="B61" s="90"/>
      <c r="C61" s="96"/>
      <c r="D61" s="97"/>
      <c r="E61" s="70"/>
      <c r="F61" s="71"/>
      <c r="G61" s="71"/>
      <c r="H61" s="71"/>
      <c r="I61" s="71"/>
      <c r="J61" s="71"/>
      <c r="K61" s="71"/>
      <c r="L61" s="71"/>
      <c r="M61" s="71"/>
      <c r="N61" s="72"/>
    </row>
    <row r="62" spans="2:14" x14ac:dyDescent="0.25">
      <c r="B62" s="90"/>
      <c r="C62" s="96"/>
      <c r="D62" s="97"/>
      <c r="E62" s="70"/>
      <c r="F62" s="71"/>
      <c r="G62" s="71"/>
      <c r="H62" s="71"/>
      <c r="I62" s="71"/>
      <c r="J62" s="71"/>
      <c r="K62" s="71"/>
      <c r="L62" s="71"/>
      <c r="M62" s="71"/>
      <c r="N62" s="72"/>
    </row>
    <row r="63" spans="2:14" ht="15.75" thickBot="1" x14ac:dyDescent="0.3">
      <c r="B63" s="93"/>
      <c r="C63" s="98"/>
      <c r="D63" s="99"/>
      <c r="E63" s="100"/>
      <c r="F63" s="101"/>
      <c r="G63" s="101"/>
      <c r="H63" s="101"/>
      <c r="I63" s="101"/>
      <c r="J63" s="101"/>
      <c r="K63" s="101"/>
      <c r="L63" s="101"/>
      <c r="M63" s="101"/>
      <c r="N63" s="102"/>
    </row>
  </sheetData>
  <mergeCells count="16">
    <mergeCell ref="B52:B54"/>
    <mergeCell ref="B58:B63"/>
    <mergeCell ref="B4:B10"/>
    <mergeCell ref="P4:P10"/>
    <mergeCell ref="B34:C34"/>
    <mergeCell ref="B35:C35"/>
    <mergeCell ref="B36:C36"/>
    <mergeCell ref="B37:C37"/>
    <mergeCell ref="B38:C38"/>
    <mergeCell ref="B42:B48"/>
    <mergeCell ref="B1:N1"/>
    <mergeCell ref="B11:B16"/>
    <mergeCell ref="B17:B21"/>
    <mergeCell ref="B22:B27"/>
    <mergeCell ref="B28:B30"/>
    <mergeCell ref="B33:C3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2018-02-28T05:35:23Z</dcterms:modified>
</cp:coreProperties>
</file>